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28455" windowHeight="12525" firstSheet="1" activeTab="1"/>
  </bookViews>
  <sheets>
    <sheet name="ACTUAL" sheetId="5" state="hidden" r:id="rId1"/>
    <sheet name="ACTUAL (3)" sheetId="7" r:id="rId2"/>
    <sheet name="ACTUAL (2)" sheetId="6" state="hidden" r:id="rId3"/>
    <sheet name="PRUEBA" sheetId="4" state="hidden" r:id="rId4"/>
  </sheets>
  <definedNames>
    <definedName name="_xlnm.Print_Area" localSheetId="0">ACTUAL!$A$1:$L$75</definedName>
    <definedName name="_xlnm.Print_Area" localSheetId="2">'ACTUAL (2)'!$A$1:$J$26</definedName>
    <definedName name="_xlnm.Print_Area" localSheetId="1">'ACTUAL (3)'!$A$1:$R$76</definedName>
    <definedName name="_xlnm.Print_Area" localSheetId="3">PRUEBA!$A$1:$K$58</definedName>
  </definedNames>
  <calcPr calcId="124519"/>
</workbook>
</file>

<file path=xl/calcChain.xml><?xml version="1.0" encoding="utf-8"?>
<calcChain xmlns="http://schemas.openxmlformats.org/spreadsheetml/2006/main">
  <c r="H54" i="7"/>
  <c r="H65" s="1"/>
  <c r="F54"/>
  <c r="F65" s="1"/>
  <c r="M58"/>
  <c r="M15" s="1"/>
  <c r="M56"/>
  <c r="M55"/>
  <c r="M54"/>
  <c r="M17"/>
  <c r="O58"/>
  <c r="O57"/>
  <c r="O56"/>
  <c r="O54"/>
  <c r="O17"/>
  <c r="I57" i="5"/>
  <c r="I15" s="1"/>
  <c r="I56"/>
  <c r="I55"/>
  <c r="I53"/>
  <c r="G53"/>
  <c r="G57"/>
  <c r="G58" s="1"/>
  <c r="G55"/>
  <c r="G54"/>
  <c r="G35" i="6"/>
  <c r="G34"/>
  <c r="G15" s="1"/>
  <c r="G33"/>
  <c r="G32"/>
  <c r="G37" s="1"/>
  <c r="G18" s="1"/>
  <c r="E32"/>
  <c r="E34" s="1"/>
  <c r="E31"/>
  <c r="G30"/>
  <c r="E30"/>
  <c r="G17"/>
  <c r="E17"/>
  <c r="I17" i="5"/>
  <c r="G17"/>
  <c r="F63" i="4"/>
  <c r="I33"/>
  <c r="J68"/>
  <c r="I68"/>
  <c r="J67"/>
  <c r="I67"/>
  <c r="J66"/>
  <c r="I66"/>
  <c r="J65"/>
  <c r="I65"/>
  <c r="J64"/>
  <c r="I64"/>
  <c r="J63"/>
  <c r="I63"/>
  <c r="G68"/>
  <c r="F68"/>
  <c r="G67"/>
  <c r="F67"/>
  <c r="G66"/>
  <c r="F66"/>
  <c r="G65"/>
  <c r="F65"/>
  <c r="G64"/>
  <c r="G63"/>
  <c r="F64"/>
  <c r="H66" i="7" l="1"/>
  <c r="F67"/>
  <c r="F66"/>
  <c r="H64"/>
  <c r="F63"/>
  <c r="H63"/>
  <c r="H67"/>
  <c r="H62"/>
  <c r="F64"/>
  <c r="F62"/>
  <c r="G54"/>
  <c r="G62" s="1"/>
  <c r="I54"/>
  <c r="M59"/>
  <c r="O15"/>
  <c r="O59"/>
  <c r="I58" i="5"/>
  <c r="I60" s="1"/>
  <c r="J60" s="1"/>
  <c r="J61" s="1"/>
  <c r="J74" s="1"/>
  <c r="E35" i="6"/>
  <c r="E15"/>
  <c r="H37"/>
  <c r="H18" s="1"/>
  <c r="G38"/>
  <c r="E37"/>
  <c r="I62" i="4"/>
  <c r="G62"/>
  <c r="F62"/>
  <c r="F21" s="1"/>
  <c r="J62"/>
  <c r="I21" s="1"/>
  <c r="I64" i="7" l="1"/>
  <c r="I66"/>
  <c r="I62"/>
  <c r="I67"/>
  <c r="I63"/>
  <c r="I65"/>
  <c r="G65"/>
  <c r="G66"/>
  <c r="G67"/>
  <c r="G63"/>
  <c r="G64"/>
  <c r="M61"/>
  <c r="N61" s="1"/>
  <c r="N18" s="1"/>
  <c r="O61"/>
  <c r="P61" s="1"/>
  <c r="P18" s="1"/>
  <c r="I61" i="5"/>
  <c r="E18" i="6"/>
  <c r="F37"/>
  <c r="G19"/>
  <c r="G51"/>
  <c r="G50"/>
  <c r="G49"/>
  <c r="G48"/>
  <c r="G47"/>
  <c r="G46"/>
  <c r="E38"/>
  <c r="H38"/>
  <c r="I18" i="5"/>
  <c r="I40" i="4"/>
  <c r="I43" s="1"/>
  <c r="F40"/>
  <c r="F33"/>
  <c r="O62" i="7" l="1"/>
  <c r="G61"/>
  <c r="F57" s="1"/>
  <c r="M18"/>
  <c r="N62"/>
  <c r="M62"/>
  <c r="P62"/>
  <c r="O18"/>
  <c r="I74" i="5"/>
  <c r="D50"/>
  <c r="J50" s="1"/>
  <c r="D51"/>
  <c r="J51" s="1"/>
  <c r="I73"/>
  <c r="I19"/>
  <c r="J19"/>
  <c r="J18"/>
  <c r="E51" i="6"/>
  <c r="E50"/>
  <c r="E49"/>
  <c r="E48"/>
  <c r="E47"/>
  <c r="E46"/>
  <c r="E45" s="1"/>
  <c r="E40" s="1"/>
  <c r="E19"/>
  <c r="F18"/>
  <c r="F38"/>
  <c r="H19"/>
  <c r="H51"/>
  <c r="H50"/>
  <c r="H49"/>
  <c r="H48"/>
  <c r="H47"/>
  <c r="G45"/>
  <c r="G40" s="1"/>
  <c r="I71" i="5"/>
  <c r="I69"/>
  <c r="I70"/>
  <c r="I72"/>
  <c r="F43" i="4"/>
  <c r="F55" s="1"/>
  <c r="P73" i="7" l="1"/>
  <c r="P74"/>
  <c r="P70"/>
  <c r="P75"/>
  <c r="P71"/>
  <c r="P72"/>
  <c r="O72"/>
  <c r="O73"/>
  <c r="O74"/>
  <c r="O70"/>
  <c r="O75"/>
  <c r="O71"/>
  <c r="N75"/>
  <c r="N71"/>
  <c r="N72"/>
  <c r="N73"/>
  <c r="N74"/>
  <c r="N70"/>
  <c r="M19"/>
  <c r="M73"/>
  <c r="M74"/>
  <c r="M70"/>
  <c r="M75"/>
  <c r="M71"/>
  <c r="M72"/>
  <c r="I50"/>
  <c r="P50" s="1"/>
  <c r="O19"/>
  <c r="H61"/>
  <c r="H56" s="1"/>
  <c r="H55" s="1"/>
  <c r="I51"/>
  <c r="P51" s="1"/>
  <c r="G55"/>
  <c r="F25"/>
  <c r="N19"/>
  <c r="C51"/>
  <c r="C50"/>
  <c r="P19"/>
  <c r="I68" i="5"/>
  <c r="J71"/>
  <c r="J72"/>
  <c r="J73"/>
  <c r="J70"/>
  <c r="E23" i="6"/>
  <c r="E39"/>
  <c r="E20" s="1"/>
  <c r="G39"/>
  <c r="G20" s="1"/>
  <c r="G23"/>
  <c r="F51"/>
  <c r="F50"/>
  <c r="F49"/>
  <c r="F48"/>
  <c r="F47"/>
  <c r="F46"/>
  <c r="F45" s="1"/>
  <c r="E41" s="1"/>
  <c r="F19"/>
  <c r="H46"/>
  <c r="H45" s="1"/>
  <c r="G41" s="1"/>
  <c r="G52" i="4"/>
  <c r="G54"/>
  <c r="F56"/>
  <c r="F54"/>
  <c r="G56"/>
  <c r="G55"/>
  <c r="F57"/>
  <c r="F52"/>
  <c r="G53"/>
  <c r="F53"/>
  <c r="G57"/>
  <c r="J57"/>
  <c r="J55"/>
  <c r="J53"/>
  <c r="I55"/>
  <c r="I56"/>
  <c r="I54"/>
  <c r="I52"/>
  <c r="I57"/>
  <c r="I53"/>
  <c r="J56"/>
  <c r="J54"/>
  <c r="J52"/>
  <c r="O69" i="7" l="1"/>
  <c r="O64" s="1"/>
  <c r="O63" s="1"/>
  <c r="O20" s="1"/>
  <c r="H24"/>
  <c r="I61"/>
  <c r="H57" s="1"/>
  <c r="M69"/>
  <c r="M64" s="1"/>
  <c r="M63" s="1"/>
  <c r="M20" s="1"/>
  <c r="N69"/>
  <c r="M65" s="1"/>
  <c r="M25" s="1"/>
  <c r="N50"/>
  <c r="N51"/>
  <c r="P69"/>
  <c r="O65" s="1"/>
  <c r="I63" i="5"/>
  <c r="I62" s="1"/>
  <c r="I20" s="1"/>
  <c r="E24" i="6"/>
  <c r="F39"/>
  <c r="F20" s="1"/>
  <c r="G24"/>
  <c r="H39"/>
  <c r="H20" s="1"/>
  <c r="G51" i="4"/>
  <c r="H16"/>
  <c r="F51"/>
  <c r="I51"/>
  <c r="J51"/>
  <c r="O24" i="7" l="1"/>
  <c r="O50" s="1"/>
  <c r="H58"/>
  <c r="H25"/>
  <c r="I55"/>
  <c r="M24"/>
  <c r="M50" s="1"/>
  <c r="N63"/>
  <c r="N20" s="1"/>
  <c r="M51"/>
  <c r="P63"/>
  <c r="P20" s="1"/>
  <c r="O25"/>
  <c r="O51" s="1"/>
  <c r="I23" i="5"/>
  <c r="I50" s="1"/>
  <c r="F47" i="4"/>
  <c r="F45" s="1"/>
  <c r="I47"/>
  <c r="I45" s="1"/>
  <c r="G15" i="5"/>
  <c r="G60" l="1"/>
  <c r="G61" l="1"/>
  <c r="G18"/>
  <c r="H60"/>
  <c r="C50" l="1"/>
  <c r="C51"/>
  <c r="G19"/>
  <c r="G74"/>
  <c r="H18"/>
  <c r="H61"/>
  <c r="G69"/>
  <c r="G70"/>
  <c r="G72"/>
  <c r="G71"/>
  <c r="G73"/>
  <c r="H50" l="1"/>
  <c r="H19"/>
  <c r="H51" s="1"/>
  <c r="H74"/>
  <c r="G68"/>
  <c r="H71"/>
  <c r="H72"/>
  <c r="H70"/>
  <c r="H69"/>
  <c r="H73"/>
  <c r="J69"/>
  <c r="J68" l="1"/>
  <c r="H68"/>
  <c r="G64" s="1"/>
  <c r="G63"/>
  <c r="G62" s="1"/>
  <c r="G20" s="1"/>
  <c r="I64" l="1"/>
  <c r="I24" s="1"/>
  <c r="I51" s="1"/>
  <c r="G23"/>
  <c r="G50" s="1"/>
  <c r="H62"/>
  <c r="H20" s="1"/>
  <c r="J62" l="1"/>
  <c r="J20" s="1"/>
  <c r="G24"/>
  <c r="G51" s="1"/>
  <c r="F61" i="7" l="1"/>
  <c r="F56" s="1"/>
  <c r="F58" s="1"/>
  <c r="F55" l="1"/>
  <c r="F24"/>
</calcChain>
</file>

<file path=xl/sharedStrings.xml><?xml version="1.0" encoding="utf-8"?>
<sst xmlns="http://schemas.openxmlformats.org/spreadsheetml/2006/main" count="174" uniqueCount="88">
  <si>
    <t xml:space="preserve">BI </t>
  </si>
  <si>
    <t xml:space="preserve">CC </t>
  </si>
  <si>
    <t xml:space="preserve">PF </t>
  </si>
  <si>
    <t xml:space="preserve">MOM </t>
  </si>
  <si>
    <t xml:space="preserve">TR </t>
  </si>
  <si>
    <t xml:space="preserve">M </t>
  </si>
  <si>
    <t xml:space="preserve">P </t>
  </si>
  <si>
    <t>T</t>
  </si>
  <si>
    <t>gr/km</t>
  </si>
  <si>
    <t>Son las emisiones de CO2  en</t>
  </si>
  <si>
    <t>Es la cilindrada del vehiculo expresada en</t>
  </si>
  <si>
    <t>Es la potencia fiscal del vehiculo en cavallos fiscales</t>
  </si>
  <si>
    <t>Es la tara del vehiculo en</t>
  </si>
  <si>
    <t>kg</t>
  </si>
  <si>
    <t>EUROS</t>
  </si>
  <si>
    <r>
      <rPr>
        <sz val="12"/>
        <rFont val="Times New Roman"/>
        <family val="1"/>
      </rPr>
      <t>E</t>
    </r>
    <r>
      <rPr>
        <sz val="12"/>
        <color theme="1"/>
        <rFont val="Times New Roman"/>
        <family val="1"/>
      </rPr>
      <t>s la antiguidad del vehiculo EN AÑOS:</t>
    </r>
  </si>
  <si>
    <t xml:space="preserve"> T=(M-P)/365,25, con (M-P) expresado en dias</t>
  </si>
  <si>
    <t>FORMULA GASOLINA:</t>
  </si>
  <si>
    <t>FORMULA DIESEL:</t>
  </si>
  <si>
    <t>MMX</t>
  </si>
  <si>
    <t xml:space="preserve">Es el peso máximo del vehiculo en </t>
  </si>
  <si>
    <t>GASOLINA</t>
  </si>
  <si>
    <t>DIESEL</t>
  </si>
  <si>
    <t>ó</t>
  </si>
  <si>
    <t>És la massa en orden de marxa (TR + 75 kg de conductor) en</t>
  </si>
  <si>
    <t>CVF</t>
  </si>
  <si>
    <t>Primer ejercicio del devengo del impuesto</t>
  </si>
  <si>
    <t>Es la fecha (dia/mes/año) de la primera matriculación</t>
  </si>
  <si>
    <t>Es la fecha (dia/mes/año) correspondiente al</t>
  </si>
  <si>
    <t>Tipo Marginal Medio Resultante (€/g CO2/km)</t>
  </si>
  <si>
    <r>
      <rPr>
        <b/>
        <sz val="10"/>
        <color rgb="FFFF0000"/>
        <rFont val="Times New Roman"/>
        <family val="1"/>
      </rPr>
      <t xml:space="preserve">BI </t>
    </r>
    <r>
      <rPr>
        <sz val="10"/>
        <color theme="1"/>
        <rFont val="Times New Roman"/>
        <family val="1"/>
      </rPr>
      <t xml:space="preserve">= (0,01149 x CC) + (3,879 x PF) + (0,009541 x TR) + (0,04008 x MOM) + (2,605 x T ) + 4,35 </t>
    </r>
  </si>
  <si>
    <r>
      <rPr>
        <b/>
        <sz val="10"/>
        <color rgb="FFFF0000"/>
        <rFont val="Times New Roman"/>
        <family val="1"/>
      </rPr>
      <t xml:space="preserve">BI </t>
    </r>
    <r>
      <rPr>
        <sz val="10"/>
        <color theme="1"/>
        <rFont val="Times New Roman"/>
        <family val="1"/>
      </rPr>
      <t>= (0,01642 x CC) + (0,005106 x TR) + (0,0114 x MMX) + (0,05745 x MOM) + (3,471 x T ) - 37,15</t>
    </r>
  </si>
  <si>
    <t>Propietario</t>
  </si>
  <si>
    <t>Marca</t>
  </si>
  <si>
    <t>Modelo</t>
  </si>
  <si>
    <t>Matricula</t>
  </si>
  <si>
    <t xml:space="preserve">IMPORTE ANUAL </t>
  </si>
  <si>
    <t>De 0 Hasta 95 g/km</t>
  </si>
  <si>
    <t>De 95 g/km hasta 120 g/km</t>
  </si>
  <si>
    <t>De 120 g/km hasta 140 g/km</t>
  </si>
  <si>
    <t>De 140 g/km hasta 160 g/km</t>
  </si>
  <si>
    <t>De 160 g/km hasta 200 g/km</t>
  </si>
  <si>
    <t>De 200 g/km hasta 499 g/km, luego Fuera de Tabla</t>
  </si>
  <si>
    <t>HOJA DE CÁLCULO IMPUESTO SOBRE EL CO2</t>
  </si>
  <si>
    <t>TURISMOS CATEGORIA M1-Gasolina: 35g &lt; CO2&lt; 499 g/km.</t>
  </si>
  <si>
    <t>Euros</t>
  </si>
  <si>
    <t>CÁLCULO POR LA FÓRMULA:</t>
  </si>
  <si>
    <t>Rellenar Celdas</t>
  </si>
  <si>
    <r>
      <t xml:space="preserve"> cm</t>
    </r>
    <r>
      <rPr>
        <vertAlign val="superscript"/>
        <sz val="12"/>
        <color theme="1"/>
        <rFont val="Times New Roman"/>
        <family val="1"/>
      </rPr>
      <t>3</t>
    </r>
  </si>
  <si>
    <t>TIPOS MARGINALES APLICADOS SEGÚN AÑO I EMISIONES</t>
  </si>
  <si>
    <t>TABLA DEL CALCULO DE LOS VALORES ESCALONADOS SEGÚN EMISIONES</t>
  </si>
  <si>
    <r>
      <rPr>
        <b/>
        <sz val="10"/>
        <color rgb="FF0000FF"/>
        <rFont val="Times New Roman"/>
        <family val="1"/>
      </rPr>
      <t xml:space="preserve"> LINEA DE CÁLCULO RAPIDO   </t>
    </r>
    <r>
      <rPr>
        <b/>
        <sz val="10"/>
        <rFont val="Times New Roman"/>
        <family val="1"/>
      </rPr>
      <t xml:space="preserve">    </t>
    </r>
    <r>
      <rPr>
        <b/>
        <sz val="11"/>
        <rFont val="Times New Roman"/>
        <family val="1"/>
      </rPr>
      <t>Introducir Valor gr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/Km.</t>
    </r>
  </si>
  <si>
    <r>
      <t xml:space="preserve">Para el importe del segundo año escribir un  </t>
    </r>
    <r>
      <rPr>
        <b/>
        <sz val="12"/>
        <color rgb="FFFF0000"/>
        <rFont val="Times New Roman"/>
        <family val="1"/>
      </rPr>
      <t>2</t>
    </r>
    <r>
      <rPr>
        <sz val="11"/>
        <color rgb="FFFF0000"/>
        <rFont val="Times New Roman"/>
        <family val="1"/>
      </rPr>
      <t xml:space="preserve">  para el primero escribir un  </t>
    </r>
    <r>
      <rPr>
        <b/>
        <sz val="12"/>
        <color rgb="FFFF0000"/>
        <rFont val="Times New Roman"/>
        <family val="1"/>
      </rPr>
      <t xml:space="preserve">1 </t>
    </r>
  </si>
  <si>
    <t>IMPORTE PRIMER AÑO</t>
  </si>
  <si>
    <t>IMPORTE SEGUNDO AÑO</t>
  </si>
  <si>
    <t>Cilindrada del vehiculo expresada en cm3</t>
  </si>
  <si>
    <t>Potencia fiscal del vehiculo en cavallos fiscales CVF</t>
  </si>
  <si>
    <t>Es la tara del vehiculo en kilogramos</t>
  </si>
  <si>
    <t>Peso máximo del vehiculo en kilogramos</t>
  </si>
  <si>
    <t>Massa en orden de marxa en kilogramos</t>
  </si>
  <si>
    <t>Fecha de la primera matriculación en  (dia/mes/año)</t>
  </si>
  <si>
    <t xml:space="preserve">Fecha primera meritacion en (dia/mes/año) </t>
  </si>
  <si>
    <t>Antiguidad resultante en años</t>
  </si>
  <si>
    <t xml:space="preserve"> </t>
  </si>
  <si>
    <r>
      <t>TURISMOS CATEGORIA M1-Gasolina: 35g &lt; CO</t>
    </r>
    <r>
      <rPr>
        <b/>
        <vertAlign val="subscript"/>
        <sz val="10"/>
        <color rgb="FFFF0000"/>
        <rFont val="Times New Roman"/>
        <family val="1"/>
      </rPr>
      <t>2</t>
    </r>
    <r>
      <rPr>
        <b/>
        <sz val="10"/>
        <color rgb="FFFF0000"/>
        <rFont val="Times New Roman"/>
        <family val="1"/>
      </rPr>
      <t>&lt; 499 g/km.</t>
    </r>
  </si>
  <si>
    <r>
      <t>Emisiones de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en g/km</t>
    </r>
  </si>
  <si>
    <r>
      <t>Tipo Marginal Medio Resultante (€/g 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/km)</t>
    </r>
  </si>
  <si>
    <r>
      <t>HOJA DE CÁLCULO IMPUESTO SOBRE EL CO</t>
    </r>
    <r>
      <rPr>
        <b/>
        <vertAlign val="subscript"/>
        <sz val="11"/>
        <color theme="1"/>
        <rFont val="Times New Roman"/>
        <family val="1"/>
      </rPr>
      <t>2</t>
    </r>
  </si>
  <si>
    <t>Tara del vehiculo en kilogramos</t>
  </si>
  <si>
    <t>Incremento porcentual</t>
  </si>
  <si>
    <t>Emissions de diòxid de carboni per km.</t>
  </si>
  <si>
    <r>
      <t>Tipus Marginal:  €/g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/km</t>
    </r>
  </si>
  <si>
    <t>Tal i com aplicava la formula en l'altre full de càlcul, donava:</t>
  </si>
  <si>
    <t>NOTA</t>
  </si>
  <si>
    <t>DETALL DELS CÁLCULS</t>
  </si>
  <si>
    <t>C</t>
  </si>
  <si>
    <t>E</t>
  </si>
  <si>
    <t>F</t>
  </si>
  <si>
    <t>G</t>
  </si>
  <si>
    <t>H</t>
  </si>
  <si>
    <t>I</t>
  </si>
  <si>
    <t>J</t>
  </si>
  <si>
    <t>Emisiones de CO2 en g/km</t>
  </si>
  <si>
    <t>K</t>
  </si>
  <si>
    <t>L</t>
  </si>
  <si>
    <t>M</t>
  </si>
  <si>
    <t>N</t>
  </si>
  <si>
    <t>Si  conoce las emisiones de su automovil éntrelas directamente en la casilla y obtendrá el importe del impuesto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</si>
</sst>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6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rgb="FFFFC000"/>
      <name val="Times New Roman"/>
      <family val="1"/>
    </font>
    <font>
      <sz val="11"/>
      <color rgb="FFFF0000"/>
      <name val="Wingdings 2"/>
      <family val="1"/>
      <charset val="2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vertAlign val="subscript"/>
      <sz val="1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vertAlign val="subscript"/>
      <sz val="10"/>
      <color rgb="FFFF0000"/>
      <name val="Times New Roman"/>
      <family val="1"/>
    </font>
    <font>
      <sz val="4"/>
      <color theme="0"/>
      <name val="Times New Roman"/>
      <family val="1"/>
    </font>
    <font>
      <b/>
      <sz val="4"/>
      <color rgb="FFFF0000"/>
      <name val="Times New Roman"/>
      <family val="1"/>
    </font>
    <font>
      <vertAlign val="sub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vertAlign val="subscript"/>
      <sz val="10"/>
      <color theme="1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Calibri"/>
      <family val="2"/>
      <scheme val="minor"/>
    </font>
    <font>
      <sz val="11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5F0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13">
    <xf numFmtId="0" fontId="0" fillId="0" borderId="0" xfId="0"/>
    <xf numFmtId="2" fontId="9" fillId="0" borderId="0" xfId="0" applyNumberFormat="1" applyFont="1" applyBorder="1" applyAlignment="1" applyProtection="1">
      <alignment horizontal="center" vertical="center"/>
    </xf>
    <xf numFmtId="49" fontId="6" fillId="5" borderId="13" xfId="0" applyNumberFormat="1" applyFont="1" applyFill="1" applyBorder="1" applyProtection="1">
      <protection locked="0"/>
    </xf>
    <xf numFmtId="49" fontId="6" fillId="5" borderId="14" xfId="0" applyNumberFormat="1" applyFont="1" applyFill="1" applyBorder="1" applyProtection="1">
      <protection locked="0"/>
    </xf>
    <xf numFmtId="0" fontId="6" fillId="5" borderId="14" xfId="0" applyFont="1" applyFill="1" applyBorder="1" applyProtection="1">
      <protection locked="0"/>
    </xf>
    <xf numFmtId="49" fontId="8" fillId="5" borderId="15" xfId="0" applyNumberFormat="1" applyFont="1" applyFill="1" applyBorder="1" applyProtection="1">
      <protection locked="0"/>
    </xf>
    <xf numFmtId="0" fontId="6" fillId="0" borderId="0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6" fillId="4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49" fontId="6" fillId="2" borderId="0" xfId="0" applyNumberFormat="1" applyFont="1" applyFill="1" applyProtection="1"/>
    <xf numFmtId="49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Protection="1"/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Protection="1"/>
    <xf numFmtId="49" fontId="6" fillId="0" borderId="16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6" xfId="0" applyFont="1" applyFill="1" applyBorder="1" applyProtection="1"/>
    <xf numFmtId="0" fontId="6" fillId="0" borderId="3" xfId="0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9" fontId="6" fillId="0" borderId="0" xfId="0" applyNumberFormat="1" applyFont="1" applyBorder="1" applyProtection="1"/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0" fontId="0" fillId="0" borderId="0" xfId="0" applyFill="1" applyBorder="1" applyProtection="1"/>
    <xf numFmtId="10" fontId="0" fillId="0" borderId="0" xfId="0" applyNumberFormat="1" applyFill="1" applyBorder="1" applyProtection="1"/>
    <xf numFmtId="49" fontId="3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/>
    <xf numFmtId="0" fontId="5" fillId="5" borderId="13" xfId="0" applyFont="1" applyFill="1" applyBorder="1" applyAlignment="1" applyProtection="1">
      <alignment horizontal="left" vertical="center" indent="1"/>
    </xf>
    <xf numFmtId="0" fontId="5" fillId="5" borderId="14" xfId="0" applyFont="1" applyFill="1" applyBorder="1" applyAlignment="1" applyProtection="1">
      <alignment horizontal="left" vertical="center" indent="1"/>
    </xf>
    <xf numFmtId="49" fontId="1" fillId="0" borderId="0" xfId="0" applyNumberFormat="1" applyFont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left" vertical="center" indent="1"/>
    </xf>
    <xf numFmtId="2" fontId="22" fillId="0" borderId="0" xfId="0" applyNumberFormat="1" applyFont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Protection="1"/>
    <xf numFmtId="10" fontId="6" fillId="0" borderId="0" xfId="0" applyNumberFormat="1" applyFont="1" applyFill="1" applyBorder="1" applyProtection="1"/>
    <xf numFmtId="0" fontId="5" fillId="0" borderId="0" xfId="0" applyFont="1" applyBorder="1" applyAlignment="1" applyProtection="1">
      <alignment horizontal="center" vertical="center"/>
    </xf>
    <xf numFmtId="49" fontId="8" fillId="0" borderId="0" xfId="0" applyNumberFormat="1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1" fillId="0" borderId="0" xfId="0" applyNumberFormat="1" applyFont="1" applyBorder="1" applyProtection="1"/>
    <xf numFmtId="49" fontId="1" fillId="0" borderId="0" xfId="0" applyNumberFormat="1" applyFont="1" applyBorder="1" applyAlignment="1" applyProtection="1">
      <alignment horizontal="left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12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Protection="1"/>
    <xf numFmtId="0" fontId="4" fillId="0" borderId="0" xfId="0" applyFont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2" fontId="12" fillId="0" borderId="0" xfId="0" applyNumberFormat="1" applyFont="1" applyBorder="1" applyAlignment="1" applyProtection="1">
      <alignment horizontal="center" vertical="center"/>
    </xf>
    <xf numFmtId="2" fontId="16" fillId="0" borderId="0" xfId="0" applyNumberFormat="1" applyFont="1" applyFill="1" applyBorder="1" applyProtection="1"/>
    <xf numFmtId="10" fontId="4" fillId="0" borderId="0" xfId="0" applyNumberFormat="1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14" fontId="6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2" fontId="10" fillId="0" borderId="11" xfId="0" applyNumberFormat="1" applyFont="1" applyBorder="1" applyProtection="1"/>
    <xf numFmtId="2" fontId="13" fillId="0" borderId="11" xfId="0" applyNumberFormat="1" applyFont="1" applyBorder="1" applyAlignment="1" applyProtection="1">
      <alignment horizontal="center" vertical="center"/>
    </xf>
    <xf numFmtId="2" fontId="13" fillId="0" borderId="12" xfId="0" applyNumberFormat="1" applyFont="1" applyBorder="1" applyAlignment="1" applyProtection="1">
      <alignment horizontal="center" vertical="center"/>
    </xf>
    <xf numFmtId="2" fontId="10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2" fontId="13" fillId="0" borderId="14" xfId="0" applyNumberFormat="1" applyFont="1" applyBorder="1" applyAlignment="1" applyProtection="1">
      <alignment horizontal="center" vertical="center"/>
    </xf>
    <xf numFmtId="2" fontId="13" fillId="0" borderId="17" xfId="0" applyNumberFormat="1" applyFont="1" applyFill="1" applyBorder="1" applyAlignment="1" applyProtection="1">
      <alignment horizontal="center" vertical="center"/>
    </xf>
    <xf numFmtId="2" fontId="10" fillId="0" borderId="14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2" fontId="13" fillId="0" borderId="10" xfId="0" applyNumberFormat="1" applyFont="1" applyBorder="1" applyAlignment="1" applyProtection="1">
      <alignment horizontal="center" vertical="center"/>
    </xf>
    <xf numFmtId="2" fontId="13" fillId="0" borderId="6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2" fontId="6" fillId="0" borderId="0" xfId="0" applyNumberFormat="1" applyFont="1" applyFill="1" applyProtection="1"/>
    <xf numFmtId="2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justify"/>
    </xf>
    <xf numFmtId="0" fontId="0" fillId="0" borderId="0" xfId="0" applyBorder="1" applyAlignment="1" applyProtection="1">
      <alignment horizontal="right" vertical="justify"/>
    </xf>
    <xf numFmtId="2" fontId="23" fillId="0" borderId="14" xfId="0" applyNumberFormat="1" applyFont="1" applyFill="1" applyBorder="1" applyAlignment="1" applyProtection="1">
      <alignment horizontal="center" vertical="center"/>
    </xf>
    <xf numFmtId="2" fontId="23" fillId="0" borderId="15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49" fontId="6" fillId="0" borderId="16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0" fontId="6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2" fontId="10" fillId="0" borderId="11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2" fontId="6" fillId="0" borderId="0" xfId="0" applyNumberFormat="1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49" fontId="6" fillId="5" borderId="30" xfId="0" applyNumberFormat="1" applyFont="1" applyFill="1" applyBorder="1" applyAlignment="1" applyProtection="1">
      <alignment vertical="center"/>
      <protection locked="0"/>
    </xf>
    <xf numFmtId="49" fontId="6" fillId="5" borderId="17" xfId="0" applyNumberFormat="1" applyFont="1" applyFill="1" applyBorder="1" applyAlignment="1" applyProtection="1">
      <alignment vertical="center"/>
      <protection locked="0"/>
    </xf>
    <xf numFmtId="0" fontId="6" fillId="5" borderId="17" xfId="0" applyFont="1" applyFill="1" applyBorder="1" applyAlignment="1" applyProtection="1">
      <alignment vertical="center"/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right" vertical="center" indent="2"/>
    </xf>
    <xf numFmtId="0" fontId="11" fillId="0" borderId="0" xfId="0" applyFont="1" applyBorder="1" applyAlignment="1" applyProtection="1">
      <alignment horizontal="right" vertical="center" indent="2"/>
    </xf>
    <xf numFmtId="49" fontId="6" fillId="0" borderId="4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2" fontId="29" fillId="5" borderId="11" xfId="0" applyNumberFormat="1" applyFont="1" applyFill="1" applyBorder="1" applyAlignment="1" applyProtection="1">
      <alignment horizontal="center" vertical="center"/>
    </xf>
    <xf numFmtId="2" fontId="29" fillId="5" borderId="35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/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14" fontId="6" fillId="2" borderId="0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2" fontId="10" fillId="0" borderId="12" xfId="0" applyNumberFormat="1" applyFont="1" applyBorder="1" applyAlignment="1" applyProtection="1">
      <alignment vertical="center"/>
    </xf>
    <xf numFmtId="2" fontId="10" fillId="0" borderId="0" xfId="0" applyNumberFormat="1" applyFont="1" applyBorder="1" applyAlignment="1" applyProtection="1">
      <alignment vertical="center"/>
    </xf>
    <xf numFmtId="2" fontId="23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Alignment="1" applyProtection="1"/>
    <xf numFmtId="0" fontId="4" fillId="0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right" vertical="center" indent="2"/>
    </xf>
    <xf numFmtId="2" fontId="5" fillId="0" borderId="7" xfId="0" applyNumberFormat="1" applyFont="1" applyFill="1" applyBorder="1" applyAlignment="1" applyProtection="1">
      <alignment horizontal="center" vertical="center"/>
    </xf>
    <xf numFmtId="2" fontId="8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2" fontId="10" fillId="0" borderId="30" xfId="0" applyNumberFormat="1" applyFont="1" applyFill="1" applyBorder="1" applyAlignment="1" applyProtection="1">
      <alignment horizontal="center" vertical="center"/>
    </xf>
    <xf numFmtId="2" fontId="10" fillId="0" borderId="17" xfId="0" applyNumberFormat="1" applyFont="1" applyFill="1" applyBorder="1" applyAlignment="1" applyProtection="1">
      <alignment horizontal="center" vertical="center"/>
    </xf>
    <xf numFmtId="2" fontId="23" fillId="0" borderId="3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48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</xf>
    <xf numFmtId="0" fontId="24" fillId="5" borderId="13" xfId="0" applyFont="1" applyFill="1" applyBorder="1" applyAlignment="1" applyProtection="1">
      <alignment horizontal="left" vertical="center"/>
    </xf>
    <xf numFmtId="0" fontId="24" fillId="5" borderId="14" xfId="0" applyFont="1" applyFill="1" applyBorder="1" applyAlignment="1" applyProtection="1">
      <alignment horizontal="left" vertical="center"/>
    </xf>
    <xf numFmtId="0" fontId="24" fillId="5" borderId="15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9" fillId="5" borderId="14" xfId="0" applyNumberFormat="1" applyFont="1" applyFill="1" applyBorder="1" applyAlignment="1" applyProtection="1">
      <alignment horizontal="center" vertical="center"/>
    </xf>
    <xf numFmtId="164" fontId="29" fillId="5" borderId="10" xfId="0" applyNumberFormat="1" applyFont="1" applyFill="1" applyBorder="1" applyAlignment="1" applyProtection="1">
      <alignment horizontal="center" vertical="center"/>
    </xf>
    <xf numFmtId="2" fontId="29" fillId="5" borderId="14" xfId="0" applyNumberFormat="1" applyFont="1" applyFill="1" applyBorder="1" applyAlignment="1" applyProtection="1">
      <alignment vertical="center"/>
    </xf>
    <xf numFmtId="2" fontId="29" fillId="8" borderId="14" xfId="0" applyNumberFormat="1" applyFont="1" applyFill="1" applyBorder="1" applyAlignment="1" applyProtection="1">
      <alignment horizontal="center" vertical="center"/>
    </xf>
    <xf numFmtId="164" fontId="29" fillId="8" borderId="10" xfId="0" applyNumberFormat="1" applyFont="1" applyFill="1" applyBorder="1" applyAlignment="1" applyProtection="1">
      <alignment horizontal="center" vertical="center"/>
    </xf>
    <xf numFmtId="2" fontId="29" fillId="5" borderId="35" xfId="0" applyNumberFormat="1" applyFont="1" applyFill="1" applyBorder="1" applyAlignment="1" applyProtection="1">
      <alignment vertical="center"/>
    </xf>
    <xf numFmtId="0" fontId="29" fillId="5" borderId="35" xfId="0" applyFont="1" applyFill="1" applyBorder="1" applyAlignment="1" applyProtection="1">
      <alignment horizontal="center" vertical="center"/>
    </xf>
    <xf numFmtId="2" fontId="29" fillId="8" borderId="11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</xf>
    <xf numFmtId="2" fontId="36" fillId="5" borderId="14" xfId="0" applyNumberFormat="1" applyFont="1" applyFill="1" applyBorder="1" applyAlignment="1" applyProtection="1">
      <alignment horizontal="center" vertical="center"/>
    </xf>
    <xf numFmtId="2" fontId="36" fillId="5" borderId="11" xfId="0" applyNumberFormat="1" applyFont="1" applyFill="1" applyBorder="1" applyAlignment="1" applyProtection="1">
      <alignment horizontal="center" vertical="center"/>
    </xf>
    <xf numFmtId="2" fontId="36" fillId="5" borderId="35" xfId="0" applyNumberFormat="1" applyFont="1" applyFill="1" applyBorder="1" applyAlignment="1" applyProtection="1">
      <alignment horizontal="center" vertical="center"/>
    </xf>
    <xf numFmtId="0" fontId="36" fillId="5" borderId="35" xfId="0" applyFont="1" applyFill="1" applyBorder="1" applyAlignment="1" applyProtection="1">
      <alignment horizontal="center" vertical="center"/>
    </xf>
    <xf numFmtId="2" fontId="37" fillId="5" borderId="2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3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 indent="1"/>
    </xf>
    <xf numFmtId="9" fontId="37" fillId="5" borderId="26" xfId="0" applyNumberFormat="1" applyFont="1" applyFill="1" applyBorder="1" applyAlignment="1" applyProtection="1">
      <alignment horizontal="center" vertical="center"/>
    </xf>
    <xf numFmtId="9" fontId="37" fillId="5" borderId="49" xfId="0" applyNumberFormat="1" applyFont="1" applyFill="1" applyBorder="1" applyAlignment="1" applyProtection="1">
      <alignment horizontal="center" vertical="center"/>
    </xf>
    <xf numFmtId="2" fontId="39" fillId="5" borderId="5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2" fontId="38" fillId="8" borderId="27" xfId="0" applyNumberFormat="1" applyFont="1" applyFill="1" applyBorder="1" applyAlignment="1" applyProtection="1">
      <alignment horizontal="center" vertical="center"/>
    </xf>
    <xf numFmtId="2" fontId="39" fillId="8" borderId="51" xfId="0" applyNumberFormat="1" applyFont="1" applyFill="1" applyBorder="1" applyAlignment="1" applyProtection="1">
      <alignment horizontal="center" vertical="center"/>
    </xf>
    <xf numFmtId="9" fontId="37" fillId="8" borderId="26" xfId="0" applyNumberFormat="1" applyFont="1" applyFill="1" applyBorder="1" applyAlignment="1" applyProtection="1">
      <alignment horizontal="center" vertical="center"/>
    </xf>
    <xf numFmtId="9" fontId="37" fillId="8" borderId="49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36" fillId="0" borderId="7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55" xfId="0" applyFont="1" applyBorder="1" applyAlignment="1">
      <alignment horizontal="right" vertical="center" indent="1"/>
    </xf>
    <xf numFmtId="2" fontId="6" fillId="0" borderId="0" xfId="0" applyNumberFormat="1" applyFont="1" applyAlignment="1" applyProtection="1">
      <alignment vertical="center"/>
    </xf>
    <xf numFmtId="0" fontId="29" fillId="0" borderId="25" xfId="0" applyFont="1" applyFill="1" applyBorder="1" applyAlignment="1" applyProtection="1">
      <alignment horizontal="center" vertical="center"/>
    </xf>
    <xf numFmtId="2" fontId="10" fillId="0" borderId="11" xfId="0" applyNumberFormat="1" applyFont="1" applyBorder="1" applyAlignment="1" applyProtection="1">
      <alignment horizontal="center" vertical="center"/>
    </xf>
    <xf numFmtId="2" fontId="10" fillId="0" borderId="12" xfId="0" applyNumberFormat="1" applyFont="1" applyBorder="1" applyAlignment="1" applyProtection="1">
      <alignment horizontal="center" vertical="center"/>
    </xf>
    <xf numFmtId="2" fontId="10" fillId="0" borderId="32" xfId="0" applyNumberFormat="1" applyFont="1" applyFill="1" applyBorder="1" applyAlignment="1" applyProtection="1">
      <alignment horizontal="center" vertical="center"/>
    </xf>
    <xf numFmtId="1" fontId="22" fillId="0" borderId="2" xfId="0" applyNumberFormat="1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" fontId="22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25" xfId="0" applyFont="1" applyFill="1" applyBorder="1" applyAlignment="1" applyProtection="1">
      <alignment vertical="center"/>
    </xf>
    <xf numFmtId="2" fontId="22" fillId="2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2" fontId="13" fillId="0" borderId="0" xfId="0" applyNumberFormat="1" applyFont="1" applyFill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2" fontId="22" fillId="0" borderId="5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2" fontId="22" fillId="0" borderId="5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/>
    </xf>
    <xf numFmtId="49" fontId="22" fillId="0" borderId="35" xfId="0" applyNumberFormat="1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/>
    <xf numFmtId="2" fontId="10" fillId="2" borderId="0" xfId="0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/>
    </xf>
    <xf numFmtId="14" fontId="6" fillId="2" borderId="7" xfId="0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2" fontId="22" fillId="2" borderId="7" xfId="0" applyNumberFormat="1" applyFont="1" applyFill="1" applyBorder="1" applyAlignment="1" applyProtection="1">
      <alignment horizontal="center" vertical="center"/>
    </xf>
    <xf numFmtId="2" fontId="42" fillId="5" borderId="14" xfId="0" applyNumberFormat="1" applyFont="1" applyFill="1" applyBorder="1" applyAlignment="1" applyProtection="1">
      <alignment horizontal="center" vertical="center"/>
    </xf>
    <xf numFmtId="2" fontId="42" fillId="5" borderId="14" xfId="0" applyNumberFormat="1" applyFont="1" applyFill="1" applyBorder="1" applyAlignment="1" applyProtection="1">
      <alignment vertical="center"/>
    </xf>
    <xf numFmtId="2" fontId="42" fillId="8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vertical="center"/>
    </xf>
    <xf numFmtId="164" fontId="36" fillId="5" borderId="35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2" fontId="43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2" fontId="43" fillId="0" borderId="11" xfId="0" applyNumberFormat="1" applyFont="1" applyBorder="1" applyAlignment="1" applyProtection="1">
      <alignment horizontal="center" vertical="center"/>
    </xf>
    <xf numFmtId="2" fontId="43" fillId="0" borderId="12" xfId="0" applyNumberFormat="1" applyFont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 applyProtection="1">
      <alignment horizontal="center" vertical="center"/>
    </xf>
    <xf numFmtId="0" fontId="43" fillId="0" borderId="2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1" fontId="44" fillId="0" borderId="2" xfId="0" applyNumberFormat="1" applyFont="1" applyBorder="1" applyAlignment="1" applyProtection="1">
      <alignment horizontal="center" vertical="center"/>
    </xf>
    <xf numFmtId="2" fontId="44" fillId="0" borderId="8" xfId="0" applyNumberFormat="1" applyFont="1" applyBorder="1" applyAlignment="1" applyProtection="1">
      <alignment horizontal="center" vertical="center"/>
    </xf>
    <xf numFmtId="2" fontId="44" fillId="0" borderId="2" xfId="0" applyNumberFormat="1" applyFont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164" fontId="36" fillId="5" borderId="13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54" xfId="0" applyFont="1" applyFill="1" applyBorder="1" applyAlignment="1" applyProtection="1">
      <alignment vertical="center"/>
    </xf>
    <xf numFmtId="2" fontId="22" fillId="3" borderId="22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vertical="center"/>
    </xf>
    <xf numFmtId="0" fontId="6" fillId="3" borderId="66" xfId="0" applyFont="1" applyFill="1" applyBorder="1" applyAlignment="1" applyProtection="1">
      <alignment vertical="center"/>
    </xf>
    <xf numFmtId="0" fontId="39" fillId="3" borderId="66" xfId="0" applyFont="1" applyFill="1" applyBorder="1" applyAlignment="1" applyProtection="1">
      <alignment horizontal="center" vertical="center"/>
    </xf>
    <xf numFmtId="2" fontId="22" fillId="3" borderId="38" xfId="0" applyNumberFormat="1" applyFont="1" applyFill="1" applyBorder="1" applyAlignment="1" applyProtection="1">
      <alignment horizontal="center" vertical="center"/>
    </xf>
    <xf numFmtId="0" fontId="6" fillId="3" borderId="65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right" vertical="center" indent="1"/>
    </xf>
    <xf numFmtId="0" fontId="39" fillId="3" borderId="0" xfId="0" applyFont="1" applyFill="1" applyBorder="1" applyAlignment="1" applyProtection="1">
      <alignment horizontal="center" vertical="center"/>
    </xf>
    <xf numFmtId="2" fontId="22" fillId="3" borderId="52" xfId="0" applyNumberFormat="1" applyFont="1" applyFill="1" applyBorder="1" applyAlignment="1" applyProtection="1">
      <alignment horizontal="center" vertical="center"/>
    </xf>
    <xf numFmtId="164" fontId="23" fillId="0" borderId="0" xfId="0" applyNumberFormat="1" applyFont="1" applyFill="1" applyBorder="1" applyAlignment="1" applyProtection="1">
      <alignment vertical="center"/>
    </xf>
    <xf numFmtId="2" fontId="44" fillId="0" borderId="0" xfId="0" applyNumberFormat="1" applyFont="1" applyFill="1" applyBorder="1" applyAlignment="1" applyProtection="1">
      <alignment horizontal="center" vertical="center"/>
    </xf>
    <xf numFmtId="2" fontId="44" fillId="0" borderId="7" xfId="0" applyNumberFormat="1" applyFont="1" applyFill="1" applyBorder="1" applyAlignment="1" applyProtection="1">
      <alignment horizontal="center" vertical="center"/>
    </xf>
    <xf numFmtId="2" fontId="23" fillId="0" borderId="7" xfId="0" applyNumberFormat="1" applyFont="1" applyFill="1" applyBorder="1" applyAlignment="1" applyProtection="1">
      <alignment vertical="center"/>
    </xf>
    <xf numFmtId="2" fontId="23" fillId="0" borderId="7" xfId="0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Border="1" applyAlignment="1" applyProtection="1">
      <alignment horizontal="center" vertical="center"/>
    </xf>
    <xf numFmtId="2" fontId="29" fillId="0" borderId="0" xfId="0" applyNumberFormat="1" applyFont="1" applyFill="1" applyBorder="1" applyAlignment="1" applyProtection="1">
      <alignment horizontal="center" vertical="center"/>
    </xf>
    <xf numFmtId="2" fontId="42" fillId="0" borderId="0" xfId="0" applyNumberFormat="1" applyFont="1" applyFill="1" applyBorder="1" applyAlignment="1" applyProtection="1">
      <alignment horizontal="center" vertical="center"/>
    </xf>
    <xf numFmtId="2" fontId="42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2" fontId="43" fillId="3" borderId="11" xfId="0" applyNumberFormat="1" applyFont="1" applyFill="1" applyBorder="1" applyAlignment="1" applyProtection="1">
      <alignment horizontal="center" vertical="center"/>
    </xf>
    <xf numFmtId="2" fontId="43" fillId="3" borderId="12" xfId="0" applyNumberFormat="1" applyFont="1" applyFill="1" applyBorder="1" applyAlignment="1" applyProtection="1">
      <alignment horizontal="center" vertical="center"/>
    </xf>
    <xf numFmtId="2" fontId="43" fillId="5" borderId="13" xfId="0" applyNumberFormat="1" applyFont="1" applyFill="1" applyBorder="1" applyAlignment="1" applyProtection="1">
      <alignment horizontal="center" vertical="center"/>
    </xf>
    <xf numFmtId="2" fontId="43" fillId="9" borderId="13" xfId="0" applyNumberFormat="1" applyFont="1" applyFill="1" applyBorder="1" applyAlignment="1" applyProtection="1">
      <alignment horizontal="center" vertical="center"/>
    </xf>
    <xf numFmtId="2" fontId="43" fillId="9" borderId="14" xfId="0" applyNumberFormat="1" applyFont="1" applyFill="1" applyBorder="1" applyAlignment="1" applyProtection="1">
      <alignment horizontal="center" vertical="center"/>
    </xf>
    <xf numFmtId="2" fontId="43" fillId="9" borderId="15" xfId="0" applyNumberFormat="1" applyFont="1" applyFill="1" applyBorder="1" applyAlignment="1" applyProtection="1">
      <alignment horizontal="center" vertical="center"/>
    </xf>
    <xf numFmtId="2" fontId="43" fillId="0" borderId="11" xfId="0" applyNumberFormat="1" applyFont="1" applyFill="1" applyBorder="1" applyAlignment="1" applyProtection="1">
      <alignment horizontal="center" vertical="center"/>
    </xf>
    <xf numFmtId="2" fontId="43" fillId="9" borderId="30" xfId="0" applyNumberFormat="1" applyFont="1" applyFill="1" applyBorder="1" applyAlignment="1" applyProtection="1">
      <alignment horizontal="center" vertical="center"/>
    </xf>
    <xf numFmtId="2" fontId="43" fillId="9" borderId="17" xfId="0" applyNumberFormat="1" applyFont="1" applyFill="1" applyBorder="1" applyAlignment="1" applyProtection="1">
      <alignment horizontal="center" vertical="center"/>
    </xf>
    <xf numFmtId="2" fontId="43" fillId="9" borderId="32" xfId="0" applyNumberFormat="1" applyFont="1" applyFill="1" applyBorder="1" applyAlignment="1" applyProtection="1">
      <alignment horizontal="center" vertical="center"/>
    </xf>
    <xf numFmtId="164" fontId="36" fillId="8" borderId="14" xfId="0" applyNumberFormat="1" applyFont="1" applyFill="1" applyBorder="1" applyAlignment="1" applyProtection="1">
      <alignment horizontal="center" vertical="center"/>
    </xf>
    <xf numFmtId="164" fontId="36" fillId="5" borderId="14" xfId="0" applyNumberFormat="1" applyFont="1" applyFill="1" applyBorder="1" applyAlignment="1" applyProtection="1">
      <alignment horizontal="center" vertical="center"/>
    </xf>
    <xf numFmtId="164" fontId="36" fillId="5" borderId="14" xfId="0" applyNumberFormat="1" applyFont="1" applyFill="1" applyBorder="1" applyAlignment="1" applyProtection="1">
      <alignment vertical="center"/>
    </xf>
    <xf numFmtId="2" fontId="43" fillId="5" borderId="14" xfId="0" applyNumberFormat="1" applyFont="1" applyFill="1" applyBorder="1" applyAlignment="1" applyProtection="1">
      <alignment horizontal="center" vertical="center"/>
    </xf>
    <xf numFmtId="2" fontId="43" fillId="5" borderId="15" xfId="0" applyNumberFormat="1" applyFont="1" applyFill="1" applyBorder="1" applyAlignment="1" applyProtection="1">
      <alignment horizontal="center" vertical="center"/>
    </xf>
    <xf numFmtId="165" fontId="49" fillId="0" borderId="0" xfId="0" applyNumberFormat="1" applyFont="1"/>
    <xf numFmtId="0" fontId="1" fillId="0" borderId="0" xfId="0" applyFont="1"/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4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2" fontId="5" fillId="5" borderId="2" xfId="0" applyNumberFormat="1" applyFont="1" applyFill="1" applyBorder="1" applyAlignment="1" applyProtection="1">
      <alignment horizontal="center" vertical="center"/>
    </xf>
    <xf numFmtId="2" fontId="5" fillId="8" borderId="2" xfId="0" applyNumberFormat="1" applyFont="1" applyFill="1" applyBorder="1" applyAlignment="1" applyProtection="1">
      <alignment horizontal="center" vertical="center"/>
    </xf>
    <xf numFmtId="0" fontId="6" fillId="7" borderId="35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4" fontId="6" fillId="0" borderId="35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6" fillId="7" borderId="14" xfId="0" applyFont="1" applyFill="1" applyBorder="1" applyAlignment="1" applyProtection="1">
      <alignment vertical="center"/>
    </xf>
    <xf numFmtId="0" fontId="6" fillId="5" borderId="4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vertical="center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7" borderId="4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4" fontId="6" fillId="0" borderId="35" xfId="0" applyNumberFormat="1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/>
    </xf>
    <xf numFmtId="2" fontId="5" fillId="5" borderId="26" xfId="0" applyNumberFormat="1" applyFont="1" applyFill="1" applyBorder="1" applyAlignment="1" applyProtection="1">
      <alignment horizontal="center" vertical="center"/>
    </xf>
    <xf numFmtId="2" fontId="5" fillId="5" borderId="27" xfId="0" applyNumberFormat="1" applyFont="1" applyFill="1" applyBorder="1" applyAlignment="1" applyProtection="1">
      <alignment horizontal="center" vertical="center"/>
    </xf>
    <xf numFmtId="2" fontId="4" fillId="5" borderId="28" xfId="0" applyNumberFormat="1" applyFont="1" applyFill="1" applyBorder="1" applyAlignment="1" applyProtection="1">
      <alignment horizontal="center" vertical="center"/>
    </xf>
    <xf numFmtId="2" fontId="4" fillId="5" borderId="29" xfId="0" applyNumberFormat="1" applyFont="1" applyFill="1" applyBorder="1" applyAlignment="1" applyProtection="1">
      <alignment horizontal="center" vertical="center"/>
    </xf>
    <xf numFmtId="0" fontId="6" fillId="7" borderId="35" xfId="0" applyFont="1" applyFill="1" applyBorder="1" applyAlignment="1" applyProtection="1">
      <alignment horizontal="center" vertical="center"/>
    </xf>
    <xf numFmtId="2" fontId="8" fillId="8" borderId="39" xfId="0" applyNumberFormat="1" applyFont="1" applyFill="1" applyBorder="1" applyAlignment="1" applyProtection="1">
      <alignment horizontal="center" vertical="center"/>
    </xf>
    <xf numFmtId="0" fontId="8" fillId="8" borderId="40" xfId="0" applyFont="1" applyFill="1" applyBorder="1" applyAlignment="1" applyProtection="1">
      <alignment horizontal="center" vertical="center"/>
    </xf>
    <xf numFmtId="2" fontId="4" fillId="8" borderId="37" xfId="0" applyNumberFormat="1" applyFont="1" applyFill="1" applyBorder="1" applyAlignment="1" applyProtection="1">
      <alignment horizontal="center" vertical="center"/>
    </xf>
    <xf numFmtId="0" fontId="4" fillId="8" borderId="38" xfId="0" applyFont="1" applyFill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44" xfId="0" applyFont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5" borderId="59" xfId="0" applyFill="1" applyBorder="1" applyAlignment="1" applyProtection="1">
      <alignment vertical="center"/>
      <protection locked="0"/>
    </xf>
    <xf numFmtId="0" fontId="0" fillId="5" borderId="56" xfId="0" applyFill="1" applyBorder="1" applyAlignment="1" applyProtection="1">
      <alignment vertical="center"/>
      <protection locked="0"/>
    </xf>
    <xf numFmtId="0" fontId="0" fillId="5" borderId="53" xfId="0" applyFill="1" applyBorder="1" applyAlignment="1" applyProtection="1">
      <alignment vertical="center"/>
      <protection locked="0"/>
    </xf>
    <xf numFmtId="0" fontId="0" fillId="5" borderId="57" xfId="0" applyFill="1" applyBorder="1" applyAlignment="1" applyProtection="1">
      <alignment vertical="center"/>
      <protection locked="0"/>
    </xf>
    <xf numFmtId="0" fontId="0" fillId="5" borderId="60" xfId="0" applyFill="1" applyBorder="1" applyAlignment="1" applyProtection="1">
      <alignment vertical="center"/>
      <protection locked="0"/>
    </xf>
    <xf numFmtId="0" fontId="0" fillId="5" borderId="58" xfId="0" applyFill="1" applyBorder="1" applyAlignment="1" applyProtection="1">
      <alignment vertical="center"/>
      <protection locked="0"/>
    </xf>
    <xf numFmtId="0" fontId="24" fillId="5" borderId="17" xfId="0" applyFont="1" applyFill="1" applyBorder="1" applyAlignment="1" applyProtection="1">
      <alignment horizontal="left" vertical="center"/>
    </xf>
    <xf numFmtId="0" fontId="24" fillId="5" borderId="30" xfId="0" applyFont="1" applyFill="1" applyBorder="1" applyAlignment="1" applyProtection="1">
      <alignment horizontal="left" vertical="center"/>
    </xf>
    <xf numFmtId="0" fontId="0" fillId="0" borderId="61" xfId="0" applyBorder="1" applyAlignment="1">
      <alignment vertical="center"/>
    </xf>
    <xf numFmtId="0" fontId="24" fillId="5" borderId="32" xfId="0" applyFont="1" applyFill="1" applyBorder="1" applyAlignment="1" applyProtection="1">
      <alignment horizontal="left" vertical="center"/>
    </xf>
    <xf numFmtId="0" fontId="0" fillId="0" borderId="62" xfId="0" applyBorder="1" applyAlignment="1">
      <alignment vertical="center"/>
    </xf>
    <xf numFmtId="2" fontId="22" fillId="0" borderId="8" xfId="0" applyNumberFormat="1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0" fillId="0" borderId="52" xfId="0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41" xfId="0" applyNumberFormat="1" applyFont="1" applyBorder="1" applyAlignment="1" applyProtection="1">
      <alignment vertical="center"/>
    </xf>
    <xf numFmtId="49" fontId="6" fillId="0" borderId="42" xfId="0" applyNumberFormat="1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0" fillId="0" borderId="42" xfId="0" applyBorder="1" applyAlignment="1">
      <alignment vertical="center"/>
    </xf>
    <xf numFmtId="0" fontId="0" fillId="0" borderId="67" xfId="0" applyBorder="1" applyAlignment="1">
      <alignment vertical="center"/>
    </xf>
    <xf numFmtId="49" fontId="6" fillId="0" borderId="18" xfId="0" applyNumberFormat="1" applyFont="1" applyBorder="1" applyAlignment="1" applyProtection="1">
      <alignment vertical="center"/>
    </xf>
    <xf numFmtId="49" fontId="6" fillId="0" borderId="45" xfId="0" applyNumberFormat="1" applyFont="1" applyBorder="1" applyAlignment="1" applyProtection="1">
      <alignment vertical="center"/>
    </xf>
    <xf numFmtId="49" fontId="6" fillId="0" borderId="46" xfId="0" applyNumberFormat="1" applyFont="1" applyBorder="1" applyAlignment="1" applyProtection="1">
      <alignment vertical="center"/>
    </xf>
    <xf numFmtId="0" fontId="6" fillId="0" borderId="46" xfId="0" applyFont="1" applyBorder="1" applyAlignment="1" applyProtection="1">
      <alignment vertical="center"/>
    </xf>
    <xf numFmtId="0" fontId="0" fillId="0" borderId="46" xfId="0" applyBorder="1" applyAlignment="1">
      <alignment vertical="center"/>
    </xf>
    <xf numFmtId="0" fontId="0" fillId="0" borderId="68" xfId="0" applyBorder="1" applyAlignment="1">
      <alignment vertical="center"/>
    </xf>
    <xf numFmtId="0" fontId="35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3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6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4" fillId="5" borderId="30" xfId="0" applyFont="1" applyFill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24" fillId="5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4" fillId="5" borderId="32" xfId="0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vertical="center"/>
    </xf>
    <xf numFmtId="0" fontId="0" fillId="0" borderId="63" xfId="0" applyBorder="1" applyAlignment="1">
      <alignment vertic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9" borderId="2" xfId="0" applyFont="1" applyFill="1" applyBorder="1" applyAlignment="1" applyProtection="1">
      <alignment horizontal="center" vertical="center"/>
    </xf>
    <xf numFmtId="0" fontId="13" fillId="9" borderId="2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horizontal="center" vertical="distributed"/>
    </xf>
    <xf numFmtId="0" fontId="36" fillId="0" borderId="16" xfId="0" applyFont="1" applyFill="1" applyBorder="1" applyAlignment="1" applyProtection="1">
      <alignment horizontal="center" vertical="distributed"/>
    </xf>
    <xf numFmtId="0" fontId="36" fillId="0" borderId="3" xfId="0" applyFont="1" applyFill="1" applyBorder="1" applyAlignment="1" applyProtection="1">
      <alignment horizontal="center" vertical="distributed"/>
    </xf>
    <xf numFmtId="0" fontId="48" fillId="0" borderId="4" xfId="0" applyFont="1" applyBorder="1" applyAlignment="1">
      <alignment horizontal="center" vertical="distributed"/>
    </xf>
    <xf numFmtId="0" fontId="48" fillId="0" borderId="0" xfId="0" applyFont="1" applyBorder="1" applyAlignment="1">
      <alignment horizontal="center" vertical="distributed"/>
    </xf>
    <xf numFmtId="0" fontId="48" fillId="0" borderId="5" xfId="0" applyFont="1" applyBorder="1" applyAlignment="1">
      <alignment horizontal="center" vertical="distributed"/>
    </xf>
    <xf numFmtId="0" fontId="48" fillId="0" borderId="6" xfId="0" applyFont="1" applyBorder="1" applyAlignment="1">
      <alignment horizontal="center" vertical="distributed"/>
    </xf>
    <xf numFmtId="0" fontId="48" fillId="0" borderId="7" xfId="0" applyFont="1" applyBorder="1" applyAlignment="1">
      <alignment horizontal="center" vertical="distributed"/>
    </xf>
    <xf numFmtId="0" fontId="48" fillId="0" borderId="25" xfId="0" applyFont="1" applyBorder="1" applyAlignment="1">
      <alignment horizontal="center" vertical="distributed"/>
    </xf>
    <xf numFmtId="0" fontId="6" fillId="0" borderId="6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34" xfId="0" applyFont="1" applyFill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45" fillId="0" borderId="21" xfId="0" applyFont="1" applyBorder="1" applyAlignment="1" applyProtection="1">
      <alignment horizontal="center" vertical="center"/>
    </xf>
    <xf numFmtId="0" fontId="44" fillId="0" borderId="54" xfId="0" applyFont="1" applyBorder="1" applyAlignment="1" applyProtection="1">
      <alignment horizontal="center" vertical="center"/>
    </xf>
    <xf numFmtId="0" fontId="47" fillId="0" borderId="33" xfId="0" applyFont="1" applyFill="1" applyBorder="1" applyAlignment="1" applyProtection="1">
      <alignment horizontal="center" vertical="center"/>
    </xf>
    <xf numFmtId="0" fontId="43" fillId="0" borderId="34" xfId="0" applyFont="1" applyFill="1" applyBorder="1" applyAlignment="1" applyProtection="1">
      <alignment horizontal="center" vertical="center"/>
    </xf>
    <xf numFmtId="2" fontId="22" fillId="6" borderId="2" xfId="0" applyNumberFormat="1" applyFont="1" applyFill="1" applyBorder="1" applyAlignment="1" applyProtection="1">
      <alignment horizontal="center" vertical="center"/>
    </xf>
    <xf numFmtId="2" fontId="0" fillId="6" borderId="2" xfId="0" applyNumberFormat="1" applyFont="1" applyFill="1" applyBorder="1" applyAlignment="1">
      <alignment horizontal="center"/>
    </xf>
    <xf numFmtId="2" fontId="10" fillId="6" borderId="2" xfId="0" applyNumberFormat="1" applyFont="1" applyFill="1" applyBorder="1" applyAlignment="1" applyProtection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22" fillId="9" borderId="2" xfId="0" applyNumberFormat="1" applyFont="1" applyFill="1" applyBorder="1" applyAlignment="1" applyProtection="1">
      <alignment horizontal="center" vertical="center"/>
    </xf>
    <xf numFmtId="2" fontId="10" fillId="9" borderId="2" xfId="0" applyNumberFormat="1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left" vertical="center"/>
    </xf>
    <xf numFmtId="0" fontId="0" fillId="3" borderId="54" xfId="0" applyFill="1" applyBorder="1" applyAlignment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45" fillId="5" borderId="2" xfId="0" applyNumberFormat="1" applyFont="1" applyFill="1" applyBorder="1" applyAlignment="1" applyProtection="1">
      <alignment horizontal="center" vertical="center"/>
    </xf>
    <xf numFmtId="2" fontId="45" fillId="8" borderId="2" xfId="0" applyNumberFormat="1" applyFont="1" applyFill="1" applyBorder="1" applyAlignment="1" applyProtection="1">
      <alignment horizontal="center" vertical="center"/>
    </xf>
    <xf numFmtId="2" fontId="46" fillId="0" borderId="8" xfId="0" applyNumberFormat="1" applyFont="1" applyFill="1" applyBorder="1" applyAlignment="1" applyProtection="1">
      <alignment horizontal="center" vertical="center"/>
    </xf>
    <xf numFmtId="2" fontId="46" fillId="0" borderId="9" xfId="0" applyNumberFormat="1" applyFont="1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vertical="center"/>
    </xf>
    <xf numFmtId="2" fontId="22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2" fillId="6" borderId="8" xfId="0" applyFont="1" applyFill="1" applyBorder="1" applyAlignment="1" applyProtection="1">
      <alignment horizontal="center" vertical="center"/>
    </xf>
    <xf numFmtId="0" fontId="20" fillId="6" borderId="20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21" fillId="0" borderId="22" xfId="0" applyNumberFormat="1" applyFont="1" applyBorder="1" applyAlignment="1" applyProtection="1">
      <alignment horizontal="center" vertical="center"/>
      <protection locked="0"/>
    </xf>
    <xf numFmtId="2" fontId="6" fillId="5" borderId="8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2" fontId="12" fillId="5" borderId="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/>
    <xf numFmtId="0" fontId="0" fillId="0" borderId="0" xfId="0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2" fontId="5" fillId="5" borderId="23" xfId="0" applyNumberFormat="1" applyFont="1" applyFill="1" applyBorder="1" applyAlignment="1" applyProtection="1">
      <alignment horizontal="center" vertical="center"/>
    </xf>
    <xf numFmtId="2" fontId="5" fillId="5" borderId="24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2" fontId="13" fillId="0" borderId="8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  <xf numFmtId="2" fontId="5" fillId="5" borderId="19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14" fontId="6" fillId="0" borderId="8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8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0" fontId="8" fillId="0" borderId="0" xfId="0" applyFont="1" applyBorder="1" applyAlignment="1" applyProtection="1"/>
    <xf numFmtId="49" fontId="10" fillId="0" borderId="0" xfId="0" applyNumberFormat="1" applyFont="1" applyBorder="1" applyAlignment="1" applyProtection="1"/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0" fillId="0" borderId="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49" fontId="24" fillId="0" borderId="0" xfId="0" applyNumberFormat="1" applyFont="1" applyBorder="1" applyAlignment="1" applyProtection="1"/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</xf>
    <xf numFmtId="2" fontId="6" fillId="0" borderId="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  <color rgb="FFFFFFCC"/>
      <color rgb="FF99FF33"/>
      <color rgb="FFFF0000"/>
      <color rgb="FFF45F0C"/>
      <color rgb="FF0000FF"/>
      <color rgb="FF0066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297760</xdr:colOff>
      <xdr:row>2</xdr:row>
      <xdr:rowOff>3313</xdr:rowOff>
    </xdr:from>
    <xdr:to>
      <xdr:col>9</xdr:col>
      <xdr:colOff>378456</xdr:colOff>
      <xdr:row>8</xdr:row>
      <xdr:rowOff>27163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3510" y="289063"/>
          <a:ext cx="1223696" cy="1224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297760</xdr:colOff>
      <xdr:row>2</xdr:row>
      <xdr:rowOff>3313</xdr:rowOff>
    </xdr:from>
    <xdr:to>
      <xdr:col>15</xdr:col>
      <xdr:colOff>378456</xdr:colOff>
      <xdr:row>8</xdr:row>
      <xdr:rowOff>27163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3510" y="289063"/>
          <a:ext cx="1223696" cy="12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31751</xdr:colOff>
      <xdr:row>5</xdr:row>
      <xdr:rowOff>38100</xdr:rowOff>
    </xdr:from>
    <xdr:to>
      <xdr:col>11</xdr:col>
      <xdr:colOff>706868</xdr:colOff>
      <xdr:row>8</xdr:row>
      <xdr:rowOff>150600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70401" y="958850"/>
          <a:ext cx="675117" cy="684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269185</xdr:colOff>
      <xdr:row>2</xdr:row>
      <xdr:rowOff>3313</xdr:rowOff>
    </xdr:from>
    <xdr:to>
      <xdr:col>7</xdr:col>
      <xdr:colOff>378456</xdr:colOff>
      <xdr:row>8</xdr:row>
      <xdr:rowOff>63163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9685" y="289063"/>
          <a:ext cx="1252271" cy="126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19</xdr:row>
      <xdr:rowOff>38100</xdr:rowOff>
    </xdr:from>
    <xdr:to>
      <xdr:col>4</xdr:col>
      <xdr:colOff>311528</xdr:colOff>
      <xdr:row>19</xdr:row>
      <xdr:rowOff>164100</xdr:rowOff>
    </xdr:to>
    <xdr:sp macro="" textlink="">
      <xdr:nvSpPr>
        <xdr:cNvPr id="2" name="1 Flecha derecha"/>
        <xdr:cNvSpPr>
          <a:spLocks noChangeAspect="1"/>
        </xdr:cNvSpPr>
      </xdr:nvSpPr>
      <xdr:spPr>
        <a:xfrm>
          <a:off x="4200526" y="2752725"/>
          <a:ext cx="254377" cy="126000"/>
        </a:xfrm>
        <a:prstGeom prst="rightArrow">
          <a:avLst/>
        </a:prstGeom>
        <a:solidFill>
          <a:srgbClr val="99FF33"/>
        </a:solidFill>
        <a:ln w="158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219076</xdr:colOff>
      <xdr:row>24</xdr:row>
      <xdr:rowOff>47625</xdr:rowOff>
    </xdr:from>
    <xdr:to>
      <xdr:col>7</xdr:col>
      <xdr:colOff>490095</xdr:colOff>
      <xdr:row>24</xdr:row>
      <xdr:rowOff>155625</xdr:rowOff>
    </xdr:to>
    <xdr:sp macro="" textlink="">
      <xdr:nvSpPr>
        <xdr:cNvPr id="3" name="2 Flecha izquierda y derecha"/>
        <xdr:cNvSpPr>
          <a:spLocks noChangeAspect="1"/>
        </xdr:cNvSpPr>
      </xdr:nvSpPr>
      <xdr:spPr>
        <a:xfrm>
          <a:off x="5495926" y="3781425"/>
          <a:ext cx="271019" cy="108000"/>
        </a:xfrm>
        <a:prstGeom prst="leftRightArrow">
          <a:avLst/>
        </a:prstGeom>
        <a:solidFill>
          <a:srgbClr val="FFFF00"/>
        </a:solidFill>
        <a:ln w="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219075</xdr:colOff>
      <xdr:row>28</xdr:row>
      <xdr:rowOff>47625</xdr:rowOff>
    </xdr:from>
    <xdr:to>
      <xdr:col>7</xdr:col>
      <xdr:colOff>490094</xdr:colOff>
      <xdr:row>28</xdr:row>
      <xdr:rowOff>155625</xdr:rowOff>
    </xdr:to>
    <xdr:sp macro="" textlink="">
      <xdr:nvSpPr>
        <xdr:cNvPr id="4" name="3 Flecha izquierda y derecha"/>
        <xdr:cNvSpPr>
          <a:spLocks noChangeAspect="1"/>
        </xdr:cNvSpPr>
      </xdr:nvSpPr>
      <xdr:spPr>
        <a:xfrm>
          <a:off x="5495925" y="4581525"/>
          <a:ext cx="271019" cy="108000"/>
        </a:xfrm>
        <a:prstGeom prst="leftRightArrow">
          <a:avLst/>
        </a:prstGeom>
        <a:solidFill>
          <a:srgbClr val="FFFF00"/>
        </a:solidFill>
        <a:ln w="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228600</xdr:colOff>
      <xdr:row>30</xdr:row>
      <xdr:rowOff>38100</xdr:rowOff>
    </xdr:from>
    <xdr:to>
      <xdr:col>7</xdr:col>
      <xdr:colOff>482977</xdr:colOff>
      <xdr:row>30</xdr:row>
      <xdr:rowOff>164100</xdr:rowOff>
    </xdr:to>
    <xdr:sp macro="" textlink="">
      <xdr:nvSpPr>
        <xdr:cNvPr id="5" name="4 Flecha derecha"/>
        <xdr:cNvSpPr>
          <a:spLocks noChangeAspect="1"/>
        </xdr:cNvSpPr>
      </xdr:nvSpPr>
      <xdr:spPr>
        <a:xfrm>
          <a:off x="5505450" y="4972050"/>
          <a:ext cx="254377" cy="126000"/>
        </a:xfrm>
        <a:prstGeom prst="rightArrow">
          <a:avLst/>
        </a:prstGeom>
        <a:solidFill>
          <a:srgbClr val="FFFF00"/>
        </a:solidFill>
        <a:ln w="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219075</xdr:colOff>
      <xdr:row>26</xdr:row>
      <xdr:rowOff>38100</xdr:rowOff>
    </xdr:from>
    <xdr:to>
      <xdr:col>7</xdr:col>
      <xdr:colOff>473452</xdr:colOff>
      <xdr:row>26</xdr:row>
      <xdr:rowOff>164100</xdr:rowOff>
    </xdr:to>
    <xdr:sp macro="" textlink="">
      <xdr:nvSpPr>
        <xdr:cNvPr id="7" name="6 Flecha derecha"/>
        <xdr:cNvSpPr>
          <a:spLocks noChangeAspect="1"/>
        </xdr:cNvSpPr>
      </xdr:nvSpPr>
      <xdr:spPr>
        <a:xfrm rot="10800000">
          <a:off x="5495925" y="4171950"/>
          <a:ext cx="254377" cy="126000"/>
        </a:xfrm>
        <a:prstGeom prst="rightArrow">
          <a:avLst/>
        </a:prstGeom>
        <a:solidFill>
          <a:srgbClr val="FFFF00"/>
        </a:solidFill>
        <a:ln w="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228600</xdr:colOff>
      <xdr:row>34</xdr:row>
      <xdr:rowOff>38100</xdr:rowOff>
    </xdr:from>
    <xdr:to>
      <xdr:col>7</xdr:col>
      <xdr:colOff>499619</xdr:colOff>
      <xdr:row>34</xdr:row>
      <xdr:rowOff>146100</xdr:rowOff>
    </xdr:to>
    <xdr:sp macro="" textlink="">
      <xdr:nvSpPr>
        <xdr:cNvPr id="8" name="7 Flecha izquierda y derecha"/>
        <xdr:cNvSpPr>
          <a:spLocks noChangeAspect="1"/>
        </xdr:cNvSpPr>
      </xdr:nvSpPr>
      <xdr:spPr>
        <a:xfrm>
          <a:off x="5505450" y="5762625"/>
          <a:ext cx="271019" cy="108000"/>
        </a:xfrm>
        <a:prstGeom prst="leftRightArrow">
          <a:avLst/>
        </a:prstGeom>
        <a:solidFill>
          <a:srgbClr val="FFFF00"/>
        </a:solidFill>
        <a:ln w="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228600</xdr:colOff>
      <xdr:row>32</xdr:row>
      <xdr:rowOff>47625</xdr:rowOff>
    </xdr:from>
    <xdr:to>
      <xdr:col>7</xdr:col>
      <xdr:colOff>499619</xdr:colOff>
      <xdr:row>32</xdr:row>
      <xdr:rowOff>155625</xdr:rowOff>
    </xdr:to>
    <xdr:sp macro="" textlink="">
      <xdr:nvSpPr>
        <xdr:cNvPr id="13" name="12 Flecha izquierda y derecha"/>
        <xdr:cNvSpPr>
          <a:spLocks noChangeAspect="1"/>
        </xdr:cNvSpPr>
      </xdr:nvSpPr>
      <xdr:spPr>
        <a:xfrm>
          <a:off x="5629275" y="5305425"/>
          <a:ext cx="271019" cy="108000"/>
        </a:xfrm>
        <a:prstGeom prst="leftRightArrow">
          <a:avLst/>
        </a:prstGeom>
        <a:solidFill>
          <a:srgbClr val="FFFF00"/>
        </a:solidFill>
        <a:ln w="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7</xdr:col>
      <xdr:colOff>133350</xdr:colOff>
      <xdr:row>2</xdr:row>
      <xdr:rowOff>38100</xdr:rowOff>
    </xdr:from>
    <xdr:to>
      <xdr:col>9</xdr:col>
      <xdr:colOff>152400</xdr:colOff>
      <xdr:row>9</xdr:row>
      <xdr:rowOff>66675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1650" y="323850"/>
          <a:ext cx="1171575" cy="1171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6"/>
  <sheetViews>
    <sheetView view="pageBreakPreview" zoomScaleSheetLayoutView="100" workbookViewId="0"/>
  </sheetViews>
  <sheetFormatPr baseColWidth="10" defaultColWidth="8" defaultRowHeight="15" customHeight="1"/>
  <cols>
    <col min="1" max="1" width="1.7109375" style="117" customWidth="1"/>
    <col min="2" max="2" width="2.7109375" style="117" customWidth="1"/>
    <col min="3" max="3" width="5.7109375" style="117" customWidth="1"/>
    <col min="4" max="4" width="5.7109375" style="56" customWidth="1"/>
    <col min="5" max="5" width="12.7109375" style="56" customWidth="1"/>
    <col min="6" max="6" width="32.85546875" style="117" customWidth="1"/>
    <col min="7" max="8" width="5.7109375" style="109" customWidth="1"/>
    <col min="9" max="10" width="5.7109375" style="117" customWidth="1"/>
    <col min="11" max="11" width="2.7109375" style="259" customWidth="1"/>
    <col min="12" max="12" width="1.7109375" style="125" customWidth="1"/>
    <col min="13" max="13" width="8" style="116"/>
    <col min="14" max="14" width="11" style="116" bestFit="1" customWidth="1"/>
    <col min="15" max="16" width="10.140625" style="116" bestFit="1" customWidth="1"/>
    <col min="17" max="17" width="8.42578125" style="116" bestFit="1" customWidth="1"/>
    <col min="18" max="18" width="8.140625" style="116" bestFit="1" customWidth="1"/>
    <col min="19" max="19" width="7.42578125" style="116" customWidth="1"/>
    <col min="20" max="20" width="8.5703125" style="116" bestFit="1" customWidth="1"/>
    <col min="21" max="21" width="8.140625" style="116" customWidth="1"/>
    <col min="22" max="70" width="8" style="116"/>
    <col min="71" max="16384" width="8" style="117"/>
  </cols>
  <sheetData>
    <row r="1" spans="1:14" ht="9.9499999999999993" customHeight="1">
      <c r="A1" s="159"/>
      <c r="B1" s="114"/>
      <c r="C1" s="114"/>
      <c r="D1" s="11"/>
      <c r="E1" s="11"/>
      <c r="F1" s="114"/>
      <c r="G1" s="14"/>
      <c r="H1" s="14"/>
      <c r="I1" s="114"/>
      <c r="J1" s="114"/>
      <c r="K1" s="253"/>
      <c r="L1" s="114"/>
    </row>
    <row r="2" spans="1:14" s="116" customFormat="1" ht="12.95" customHeight="1">
      <c r="A2" s="114"/>
      <c r="B2" s="229"/>
      <c r="C2" s="431"/>
      <c r="D2" s="432"/>
      <c r="E2" s="432"/>
      <c r="F2" s="115"/>
      <c r="G2" s="21"/>
      <c r="H2" s="21"/>
      <c r="I2" s="22"/>
      <c r="J2" s="22"/>
      <c r="K2" s="254"/>
      <c r="L2" s="155"/>
    </row>
    <row r="3" spans="1:14" s="65" customFormat="1" ht="20.100000000000001" customHeight="1">
      <c r="A3" s="14"/>
      <c r="B3" s="203"/>
      <c r="C3" s="433" t="s">
        <v>67</v>
      </c>
      <c r="D3" s="434"/>
      <c r="E3" s="434"/>
      <c r="F3" s="434"/>
      <c r="G3" s="190"/>
      <c r="H3" s="190"/>
      <c r="I3" s="191"/>
      <c r="J3" s="160"/>
      <c r="K3" s="255"/>
      <c r="L3" s="192"/>
    </row>
    <row r="4" spans="1:14" s="116" customFormat="1" ht="15" customHeight="1">
      <c r="A4" s="114"/>
      <c r="B4" s="230"/>
      <c r="C4" s="435" t="s">
        <v>64</v>
      </c>
      <c r="D4" s="434"/>
      <c r="E4" s="434"/>
      <c r="F4" s="434"/>
      <c r="G4" s="205"/>
      <c r="H4" s="205"/>
      <c r="I4" s="178"/>
      <c r="J4" s="206"/>
      <c r="K4" s="256"/>
      <c r="L4" s="155"/>
    </row>
    <row r="5" spans="1:14" s="116" customFormat="1" ht="15" customHeight="1">
      <c r="A5" s="114"/>
      <c r="B5" s="230"/>
      <c r="C5" s="436"/>
      <c r="D5" s="434"/>
      <c r="E5" s="434"/>
      <c r="F5" s="434"/>
      <c r="J5" s="179"/>
      <c r="K5" s="256"/>
      <c r="L5" s="155"/>
    </row>
    <row r="6" spans="1:14" s="116" customFormat="1" ht="15" customHeight="1">
      <c r="A6" s="114"/>
      <c r="B6" s="230"/>
      <c r="C6" s="445" t="s">
        <v>32</v>
      </c>
      <c r="D6" s="446"/>
      <c r="E6" s="438"/>
      <c r="F6" s="439"/>
      <c r="G6" s="41"/>
      <c r="H6" s="41"/>
      <c r="I6" s="206"/>
      <c r="J6" s="206"/>
      <c r="K6" s="256"/>
      <c r="L6" s="155"/>
    </row>
    <row r="7" spans="1:14" s="116" customFormat="1" ht="15" customHeight="1">
      <c r="A7" s="114"/>
      <c r="B7" s="230"/>
      <c r="C7" s="444" t="s">
        <v>33</v>
      </c>
      <c r="D7" s="429"/>
      <c r="E7" s="440"/>
      <c r="F7" s="441"/>
      <c r="G7" s="43"/>
      <c r="H7" s="43"/>
      <c r="I7" s="206"/>
      <c r="J7" s="206"/>
      <c r="K7" s="256"/>
      <c r="L7" s="155"/>
    </row>
    <row r="8" spans="1:14" s="116" customFormat="1" ht="15" customHeight="1">
      <c r="A8" s="114"/>
      <c r="B8" s="230"/>
      <c r="C8" s="444" t="s">
        <v>34</v>
      </c>
      <c r="D8" s="429"/>
      <c r="E8" s="440"/>
      <c r="F8" s="441"/>
      <c r="G8" s="143"/>
      <c r="H8" s="143"/>
      <c r="I8" s="127"/>
      <c r="J8" s="127"/>
      <c r="K8" s="256"/>
      <c r="L8" s="155"/>
      <c r="N8" s="119"/>
    </row>
    <row r="9" spans="1:14" s="116" customFormat="1" ht="15" customHeight="1">
      <c r="A9" s="114"/>
      <c r="B9" s="230"/>
      <c r="C9" s="447" t="s">
        <v>35</v>
      </c>
      <c r="D9" s="448"/>
      <c r="E9" s="442"/>
      <c r="F9" s="443"/>
      <c r="G9" s="217"/>
      <c r="H9" s="41"/>
      <c r="I9" s="206"/>
      <c r="J9" s="206"/>
      <c r="K9" s="256"/>
      <c r="L9" s="155"/>
      <c r="N9" s="119"/>
    </row>
    <row r="10" spans="1:14" s="116" customFormat="1" ht="15" customHeight="1">
      <c r="A10" s="114"/>
      <c r="B10" s="230"/>
      <c r="C10" s="436"/>
      <c r="D10" s="434"/>
      <c r="E10" s="434"/>
      <c r="F10" s="437"/>
      <c r="G10" s="373" t="s">
        <v>21</v>
      </c>
      <c r="H10" s="374"/>
      <c r="I10" s="375" t="s">
        <v>22</v>
      </c>
      <c r="J10" s="376"/>
      <c r="K10" s="256"/>
      <c r="L10" s="155"/>
      <c r="N10" s="119"/>
    </row>
    <row r="11" spans="1:14" s="116" customFormat="1" ht="15" customHeight="1">
      <c r="A11" s="114"/>
      <c r="B11" s="230"/>
      <c r="C11" s="426" t="s">
        <v>55</v>
      </c>
      <c r="D11" s="427"/>
      <c r="E11" s="428"/>
      <c r="F11" s="429"/>
      <c r="G11" s="398"/>
      <c r="H11" s="399"/>
      <c r="I11" s="397"/>
      <c r="J11" s="397"/>
      <c r="K11" s="256"/>
      <c r="L11" s="155"/>
      <c r="N11" s="119"/>
    </row>
    <row r="12" spans="1:14" s="116" customFormat="1" ht="15" customHeight="1">
      <c r="A12" s="114"/>
      <c r="B12" s="230"/>
      <c r="C12" s="426" t="s">
        <v>56</v>
      </c>
      <c r="D12" s="427"/>
      <c r="E12" s="428"/>
      <c r="F12" s="429"/>
      <c r="G12" s="404"/>
      <c r="H12" s="405"/>
      <c r="I12" s="402"/>
      <c r="J12" s="402"/>
      <c r="K12" s="256"/>
      <c r="L12" s="155"/>
      <c r="N12" s="119"/>
    </row>
    <row r="13" spans="1:14" s="116" customFormat="1" ht="15" customHeight="1">
      <c r="A13" s="114"/>
      <c r="B13" s="230"/>
      <c r="C13" s="426" t="s">
        <v>68</v>
      </c>
      <c r="D13" s="427"/>
      <c r="E13" s="428"/>
      <c r="F13" s="429"/>
      <c r="G13" s="400"/>
      <c r="H13" s="401"/>
      <c r="I13" s="403"/>
      <c r="J13" s="403"/>
      <c r="K13" s="256"/>
      <c r="L13" s="155"/>
      <c r="N13" s="119"/>
    </row>
    <row r="14" spans="1:14" s="116" customFormat="1" ht="15" customHeight="1">
      <c r="A14" s="114"/>
      <c r="B14" s="230"/>
      <c r="C14" s="426" t="s">
        <v>58</v>
      </c>
      <c r="D14" s="427"/>
      <c r="E14" s="428"/>
      <c r="F14" s="429"/>
      <c r="G14" s="391"/>
      <c r="H14" s="391"/>
      <c r="I14" s="403"/>
      <c r="J14" s="403"/>
      <c r="K14" s="256"/>
      <c r="L14" s="155"/>
      <c r="N14" s="119"/>
    </row>
    <row r="15" spans="1:14" s="116" customFormat="1" ht="15" customHeight="1">
      <c r="A15" s="114"/>
      <c r="B15" s="230"/>
      <c r="C15" s="426" t="s">
        <v>59</v>
      </c>
      <c r="D15" s="427"/>
      <c r="E15" s="428"/>
      <c r="F15" s="429"/>
      <c r="G15" s="392" t="str">
        <f>G57</f>
        <v/>
      </c>
      <c r="H15" s="393"/>
      <c r="I15" s="392" t="str">
        <f>I57</f>
        <v/>
      </c>
      <c r="J15" s="392"/>
      <c r="K15" s="256"/>
      <c r="L15" s="155"/>
      <c r="N15" s="119"/>
    </row>
    <row r="16" spans="1:14" s="116" customFormat="1" ht="15" customHeight="1">
      <c r="A16" s="114"/>
      <c r="B16" s="230"/>
      <c r="C16" s="430" t="s">
        <v>60</v>
      </c>
      <c r="D16" s="427"/>
      <c r="E16" s="428"/>
      <c r="F16" s="429"/>
      <c r="G16" s="394"/>
      <c r="H16" s="395"/>
      <c r="I16" s="383"/>
      <c r="J16" s="384"/>
      <c r="K16" s="256"/>
      <c r="L16" s="155"/>
      <c r="N16" s="119"/>
    </row>
    <row r="17" spans="1:17" s="116" customFormat="1" ht="15" customHeight="1">
      <c r="A17" s="114"/>
      <c r="B17" s="230"/>
      <c r="C17" s="430" t="s">
        <v>61</v>
      </c>
      <c r="D17" s="427"/>
      <c r="E17" s="428"/>
      <c r="F17" s="429"/>
      <c r="G17" s="406">
        <f>G59</f>
        <v>43830</v>
      </c>
      <c r="H17" s="407"/>
      <c r="I17" s="408">
        <f>I59</f>
        <v>43830</v>
      </c>
      <c r="J17" s="409"/>
      <c r="K17" s="256"/>
      <c r="L17" s="155"/>
      <c r="N17" s="119"/>
    </row>
    <row r="18" spans="1:17" s="116" customFormat="1" ht="15" customHeight="1">
      <c r="A18" s="114"/>
      <c r="B18" s="230"/>
      <c r="C18" s="426" t="s">
        <v>62</v>
      </c>
      <c r="D18" s="427"/>
      <c r="E18" s="428"/>
      <c r="F18" s="429"/>
      <c r="G18" s="146" t="str">
        <f>IF(G11=0,"", IF(G12=0,"",IF(G13=0,"",IF(G15=0,"",IF(G16=0,"",G60)))))</f>
        <v/>
      </c>
      <c r="H18" s="146" t="str">
        <f>IF(G11=0,"", IF(G12=0,"",IF(G13=0,"",IF(G15=0,"",IF(G16=0,"",H60)))))</f>
        <v/>
      </c>
      <c r="I18" s="201" t="str">
        <f>IF(I11=0,"", IF(I13=0,"",IF(I14=0,"",IF(I15=0,"",IF(I16=0,"",I60)))))</f>
        <v/>
      </c>
      <c r="J18" s="201" t="str">
        <f>IF(I11=0,"", IF(I13=0,"",IF(I14=0,"",IF(I15=0,"",IF(I16=0,"",J60)))))</f>
        <v/>
      </c>
      <c r="K18" s="256"/>
      <c r="L18" s="155"/>
      <c r="N18" s="119"/>
    </row>
    <row r="19" spans="1:17" s="116" customFormat="1" ht="15" customHeight="1">
      <c r="A19" s="114"/>
      <c r="B19" s="230"/>
      <c r="C19" s="426" t="s">
        <v>65</v>
      </c>
      <c r="D19" s="427"/>
      <c r="E19" s="428"/>
      <c r="F19" s="429"/>
      <c r="G19" s="289" t="str">
        <f>IF(G11=0,"", IF(G12=0,"",IF(G13=0,"",IF(G15=0,"",IF(G16=0,"",G61)))))</f>
        <v/>
      </c>
      <c r="H19" s="290" t="str">
        <f>IF(G11=0,"", IF(G12=0,"",IF(G13=0,"",IF(G15=0,"",IF(G16=0,"",H61)))))</f>
        <v/>
      </c>
      <c r="I19" s="291" t="str">
        <f>IF(I11=0,"", IF(I13=0,"",IF(I14=0,"",IF(I15=0,"",IF(I16=0,"",I61)))))</f>
        <v/>
      </c>
      <c r="J19" s="291" t="str">
        <f>IF(I11=0,"", IF(I13=0,"",IF(I14=0,"",IF(I15=0,"",IF(I16=0,"",J61)))))</f>
        <v/>
      </c>
      <c r="K19" s="256"/>
      <c r="L19" s="155"/>
      <c r="N19" s="119"/>
    </row>
    <row r="20" spans="1:17" s="116" customFormat="1" ht="15" customHeight="1">
      <c r="A20" s="114"/>
      <c r="B20" s="230"/>
      <c r="C20" s="426" t="s">
        <v>66</v>
      </c>
      <c r="D20" s="427"/>
      <c r="E20" s="428"/>
      <c r="F20" s="429"/>
      <c r="G20" s="195" t="str">
        <f>IF(G11=0,"", IF(G12=0,"",IF(G13=0,"",IF(G15=0,"",IF(G16=0,"",G62)))))</f>
        <v/>
      </c>
      <c r="H20" s="195" t="str">
        <f>IF(G11=0,"", IF(G12=0,"",IF(G13=0,"",IF(G15=0,"",IF(G16=0,"",H62)))))</f>
        <v/>
      </c>
      <c r="I20" s="198" t="str">
        <f>IF(I11=0,"", IF(I13=0,"",IF(I14=0,"",IF(I15=0,"",IF(I16=0,"",I62)))))</f>
        <v/>
      </c>
      <c r="J20" s="198" t="str">
        <f>IF(I11=0,"", IF(I13=0,"",IF(I14=0,"",IF(I15=0,"",IF(I16=0,"",J62)))))</f>
        <v/>
      </c>
      <c r="K20" s="256"/>
      <c r="L20" s="155"/>
      <c r="N20" s="119"/>
    </row>
    <row r="21" spans="1:17" s="116" customFormat="1" ht="15" customHeight="1" thickBot="1">
      <c r="A21" s="114"/>
      <c r="B21" s="230"/>
      <c r="C21" s="436"/>
      <c r="D21" s="434"/>
      <c r="E21" s="434"/>
      <c r="F21" s="434"/>
      <c r="I21" s="206"/>
      <c r="J21" s="206"/>
      <c r="K21" s="256"/>
      <c r="L21" s="155"/>
      <c r="O21" s="122"/>
      <c r="P21" s="211"/>
    </row>
    <row r="22" spans="1:17" s="116" customFormat="1" ht="15" customHeight="1" thickBot="1">
      <c r="A22" s="114"/>
      <c r="B22" s="230"/>
      <c r="C22" s="436"/>
      <c r="D22" s="434"/>
      <c r="E22" s="434"/>
      <c r="F22" s="451"/>
      <c r="G22" s="385" t="s">
        <v>21</v>
      </c>
      <c r="H22" s="386"/>
      <c r="I22" s="387" t="s">
        <v>22</v>
      </c>
      <c r="J22" s="388"/>
      <c r="K22" s="256"/>
      <c r="L22" s="155"/>
      <c r="N22" s="119"/>
    </row>
    <row r="23" spans="1:17" s="116" customFormat="1" ht="15" customHeight="1">
      <c r="A23" s="114"/>
      <c r="B23" s="230"/>
      <c r="C23" s="233"/>
      <c r="D23" s="218"/>
      <c r="E23" s="218"/>
      <c r="F23" s="236" t="s">
        <v>53</v>
      </c>
      <c r="G23" s="414" t="str">
        <f>IF(G11=0,"", IF(G12=0,"",IF(G13=0,"",IF(G15=0,"",IF(G16=0,"",G63)))))</f>
        <v/>
      </c>
      <c r="H23" s="415"/>
      <c r="I23" s="419" t="str">
        <f>IF(I11=0,"", IF(I13=0,"",IF(I14=0,"",IF(I15=0,"",IF(I16=0,"",I63)))))</f>
        <v/>
      </c>
      <c r="J23" s="420"/>
      <c r="K23" s="256"/>
      <c r="L23" s="155"/>
      <c r="N23" s="119"/>
    </row>
    <row r="24" spans="1:17" s="116" customFormat="1" ht="15" customHeight="1" thickBot="1">
      <c r="A24" s="114"/>
      <c r="B24" s="230"/>
      <c r="C24" s="235"/>
      <c r="D24" s="234"/>
      <c r="E24" s="234"/>
      <c r="F24" s="236" t="s">
        <v>54</v>
      </c>
      <c r="G24" s="416" t="str">
        <f>IF(G11=0,"", IF(G12=0,"",IF(G13=0,"",IF(G15=0,"",IF(G16=0,"",G64)))))</f>
        <v/>
      </c>
      <c r="H24" s="417"/>
      <c r="I24" s="421" t="str">
        <f>IF(I11=0,"", IF(I13=0,"",IF(I14=0,"",IF(I15=0,"",IF(I16=0,"",I64)))))</f>
        <v/>
      </c>
      <c r="J24" s="422"/>
      <c r="K24" s="256"/>
      <c r="L24" s="155"/>
      <c r="N24" s="119"/>
    </row>
    <row r="25" spans="1:17" s="116" customFormat="1" ht="12.95" customHeight="1">
      <c r="A25" s="114"/>
      <c r="B25" s="231"/>
      <c r="C25" s="232"/>
      <c r="D25" s="232"/>
      <c r="E25" s="168"/>
      <c r="F25" s="169"/>
      <c r="G25" s="170"/>
      <c r="H25" s="170"/>
      <c r="I25" s="171"/>
      <c r="J25" s="172"/>
      <c r="K25" s="257"/>
      <c r="L25" s="155"/>
      <c r="N25" s="119"/>
    </row>
    <row r="26" spans="1:17" s="116" customFormat="1" ht="9.9499999999999993" customHeight="1">
      <c r="A26" s="114"/>
      <c r="B26" s="114"/>
      <c r="C26" s="114"/>
      <c r="D26" s="153"/>
      <c r="E26" s="154"/>
      <c r="F26" s="155"/>
      <c r="G26" s="156"/>
      <c r="H26" s="156"/>
      <c r="I26" s="157"/>
      <c r="J26" s="14"/>
      <c r="K26" s="258"/>
      <c r="L26" s="114"/>
      <c r="Q26" s="119"/>
    </row>
    <row r="27" spans="1:17" s="116" customFormat="1" ht="15" customHeight="1">
      <c r="A27" s="252"/>
      <c r="B27" s="252"/>
      <c r="C27" s="252"/>
      <c r="D27" s="31"/>
      <c r="E27" s="184"/>
      <c r="F27" s="252"/>
      <c r="G27" s="185"/>
      <c r="H27" s="185"/>
      <c r="I27" s="129"/>
      <c r="J27" s="251"/>
      <c r="K27" s="281"/>
      <c r="L27" s="252"/>
      <c r="M27" s="252"/>
      <c r="N27" s="252"/>
      <c r="O27" s="122"/>
      <c r="P27" s="211"/>
      <c r="Q27" s="119"/>
    </row>
    <row r="28" spans="1:17" s="252" customFormat="1" ht="15" customHeight="1">
      <c r="D28" s="31"/>
      <c r="E28" s="184"/>
      <c r="G28" s="185"/>
      <c r="H28" s="185"/>
      <c r="I28" s="129"/>
      <c r="J28" s="251"/>
      <c r="K28" s="281"/>
      <c r="O28" s="122"/>
      <c r="P28" s="211"/>
      <c r="Q28" s="119"/>
    </row>
    <row r="29" spans="1:17" s="252" customFormat="1" ht="15" customHeight="1">
      <c r="D29" s="31"/>
      <c r="E29" s="184"/>
      <c r="G29" s="185"/>
      <c r="H29" s="185"/>
      <c r="I29" s="129"/>
      <c r="J29" s="251"/>
      <c r="K29" s="281"/>
      <c r="O29" s="122"/>
      <c r="P29" s="211"/>
      <c r="Q29" s="119"/>
    </row>
    <row r="30" spans="1:17" s="252" customFormat="1" ht="15" customHeight="1">
      <c r="D30" s="31"/>
      <c r="E30" s="184"/>
      <c r="G30" s="185"/>
      <c r="H30" s="185"/>
      <c r="I30" s="129"/>
      <c r="J30" s="251"/>
      <c r="K30" s="281"/>
      <c r="O30" s="122"/>
      <c r="P30" s="211"/>
      <c r="Q30" s="119"/>
    </row>
    <row r="31" spans="1:17" s="252" customFormat="1" ht="15" customHeight="1">
      <c r="D31" s="31"/>
      <c r="E31" s="184"/>
      <c r="G31" s="185"/>
      <c r="H31" s="185"/>
      <c r="I31" s="129"/>
      <c r="J31" s="251"/>
      <c r="K31" s="281"/>
      <c r="O31" s="122"/>
      <c r="P31" s="211"/>
      <c r="Q31" s="119"/>
    </row>
    <row r="32" spans="1:17" s="252" customFormat="1" ht="15" customHeight="1">
      <c r="D32" s="31"/>
      <c r="E32" s="184"/>
      <c r="G32" s="185"/>
      <c r="H32" s="185"/>
      <c r="I32" s="129"/>
      <c r="J32" s="251"/>
      <c r="K32" s="281"/>
      <c r="O32" s="122"/>
      <c r="P32" s="211"/>
      <c r="Q32" s="119"/>
    </row>
    <row r="33" spans="1:17" s="252" customFormat="1" ht="15" customHeight="1">
      <c r="D33" s="31"/>
      <c r="E33" s="184"/>
      <c r="G33" s="185"/>
      <c r="H33" s="185"/>
      <c r="I33" s="129"/>
      <c r="J33" s="251"/>
      <c r="K33" s="281"/>
      <c r="O33" s="122"/>
      <c r="P33" s="211"/>
      <c r="Q33" s="119"/>
    </row>
    <row r="34" spans="1:17" s="252" customFormat="1" ht="15" customHeight="1">
      <c r="D34" s="31"/>
      <c r="E34" s="184"/>
      <c r="G34" s="185"/>
      <c r="H34" s="185"/>
      <c r="I34" s="129"/>
      <c r="J34" s="251"/>
      <c r="K34" s="281"/>
      <c r="O34" s="122"/>
      <c r="P34" s="211"/>
      <c r="Q34" s="119"/>
    </row>
    <row r="35" spans="1:17" s="252" customFormat="1" ht="15" customHeight="1">
      <c r="D35" s="31"/>
      <c r="E35" s="184"/>
      <c r="G35" s="185"/>
      <c r="H35" s="185"/>
      <c r="I35" s="129"/>
      <c r="J35" s="251"/>
      <c r="K35" s="281"/>
      <c r="O35" s="122"/>
      <c r="P35" s="211"/>
      <c r="Q35" s="119"/>
    </row>
    <row r="36" spans="1:17" s="252" customFormat="1" ht="15" customHeight="1">
      <c r="D36" s="31"/>
      <c r="E36" s="184"/>
      <c r="G36" s="185"/>
      <c r="H36" s="185"/>
      <c r="I36" s="129"/>
      <c r="J36" s="251"/>
      <c r="K36" s="281"/>
      <c r="O36" s="122"/>
      <c r="P36" s="211"/>
      <c r="Q36" s="119"/>
    </row>
    <row r="37" spans="1:17" s="252" customFormat="1" ht="15" customHeight="1">
      <c r="D37" s="31"/>
      <c r="E37" s="184"/>
      <c r="G37" s="185"/>
      <c r="H37" s="185"/>
      <c r="I37" s="129"/>
      <c r="J37" s="251"/>
      <c r="K37" s="281"/>
      <c r="O37" s="122"/>
      <c r="P37" s="211"/>
      <c r="Q37" s="119"/>
    </row>
    <row r="38" spans="1:17" s="252" customFormat="1" ht="15" customHeight="1">
      <c r="D38" s="31"/>
      <c r="E38" s="184"/>
      <c r="G38" s="185"/>
      <c r="H38" s="185"/>
      <c r="I38" s="129"/>
      <c r="J38" s="251"/>
      <c r="K38" s="281"/>
      <c r="O38" s="122"/>
      <c r="P38" s="211"/>
      <c r="Q38" s="119"/>
    </row>
    <row r="39" spans="1:17" s="252" customFormat="1" ht="15" customHeight="1">
      <c r="D39" s="31"/>
      <c r="E39" s="184"/>
      <c r="G39" s="185"/>
      <c r="H39" s="185"/>
      <c r="I39" s="129"/>
      <c r="J39" s="251"/>
      <c r="K39" s="281"/>
      <c r="O39" s="122"/>
      <c r="P39" s="211"/>
      <c r="Q39" s="119"/>
    </row>
    <row r="40" spans="1:17" s="252" customFormat="1" ht="15" customHeight="1">
      <c r="D40" s="31"/>
      <c r="E40" s="184"/>
      <c r="G40" s="185"/>
      <c r="H40" s="185"/>
      <c r="I40" s="129"/>
      <c r="J40" s="251"/>
      <c r="K40" s="281"/>
      <c r="O40" s="122"/>
      <c r="P40" s="211"/>
      <c r="Q40" s="119"/>
    </row>
    <row r="41" spans="1:17" s="252" customFormat="1" ht="15" customHeight="1">
      <c r="D41" s="31"/>
      <c r="E41" s="184"/>
      <c r="G41" s="185"/>
      <c r="H41" s="185"/>
      <c r="I41" s="129"/>
      <c r="J41" s="251"/>
      <c r="K41" s="281"/>
      <c r="O41" s="122"/>
      <c r="P41" s="211"/>
      <c r="Q41" s="119"/>
    </row>
    <row r="42" spans="1:17" s="252" customFormat="1" ht="9.9499999999999993" customHeight="1">
      <c r="A42" s="114"/>
      <c r="B42" s="282"/>
      <c r="C42" s="282"/>
      <c r="D42" s="283"/>
      <c r="E42" s="284"/>
      <c r="F42" s="282"/>
      <c r="G42" s="285"/>
      <c r="H42" s="285"/>
      <c r="I42" s="286"/>
      <c r="J42" s="287"/>
      <c r="K42" s="288"/>
      <c r="L42" s="114"/>
      <c r="O42" s="122"/>
      <c r="P42" s="211"/>
      <c r="Q42" s="119"/>
    </row>
    <row r="43" spans="1:17" s="252" customFormat="1" ht="15" customHeight="1">
      <c r="A43" s="114"/>
      <c r="B43" s="230"/>
      <c r="C43" s="246"/>
      <c r="D43" s="31"/>
      <c r="E43" s="184"/>
      <c r="F43" s="246"/>
      <c r="G43" s="185"/>
      <c r="H43" s="185"/>
      <c r="I43" s="129"/>
      <c r="J43" s="248"/>
      <c r="K43" s="265"/>
      <c r="L43" s="114"/>
      <c r="O43" s="122"/>
      <c r="P43" s="211"/>
      <c r="Q43" s="119"/>
    </row>
    <row r="44" spans="1:17" s="252" customFormat="1" ht="15" customHeight="1">
      <c r="A44" s="114"/>
      <c r="B44" s="230"/>
      <c r="C44" s="246"/>
      <c r="D44" s="31"/>
      <c r="E44" s="184"/>
      <c r="F44" s="246"/>
      <c r="G44" s="185"/>
      <c r="H44" s="185"/>
      <c r="I44" s="129"/>
      <c r="J44" s="248"/>
      <c r="K44" s="265"/>
      <c r="L44" s="114"/>
      <c r="O44" s="122"/>
      <c r="P44" s="211"/>
      <c r="Q44" s="119"/>
    </row>
    <row r="45" spans="1:17" s="252" customFormat="1" ht="15" customHeight="1">
      <c r="A45" s="114"/>
      <c r="B45" s="230"/>
      <c r="C45" s="246"/>
      <c r="D45" s="31"/>
      <c r="E45" s="184"/>
      <c r="F45" s="191" t="s">
        <v>74</v>
      </c>
      <c r="G45" s="185"/>
      <c r="H45" s="185"/>
      <c r="I45" s="129"/>
      <c r="J45" s="248"/>
      <c r="K45" s="265"/>
      <c r="L45" s="114"/>
      <c r="O45" s="122"/>
      <c r="P45" s="211"/>
      <c r="Q45" s="119"/>
    </row>
    <row r="46" spans="1:17" s="252" customFormat="1" ht="15" customHeight="1">
      <c r="A46" s="114"/>
      <c r="B46" s="230"/>
      <c r="C46" s="246"/>
      <c r="D46" s="31"/>
      <c r="E46" s="184"/>
      <c r="F46" s="246"/>
      <c r="G46" s="185"/>
      <c r="H46" s="185"/>
      <c r="I46" s="129"/>
      <c r="J46" s="248"/>
      <c r="K46" s="265"/>
      <c r="L46" s="114"/>
      <c r="O46" s="122"/>
      <c r="P46" s="211"/>
      <c r="Q46" s="119"/>
    </row>
    <row r="47" spans="1:17" s="252" customFormat="1" ht="15" customHeight="1">
      <c r="A47" s="114"/>
      <c r="B47" s="230"/>
      <c r="C47" s="246"/>
      <c r="D47" s="31"/>
      <c r="E47" s="184"/>
      <c r="F47" s="246"/>
      <c r="G47" s="185"/>
      <c r="H47" s="185"/>
      <c r="I47" s="129"/>
      <c r="J47" s="248"/>
      <c r="K47" s="265"/>
      <c r="L47" s="114"/>
      <c r="O47" s="122"/>
      <c r="P47" s="211"/>
      <c r="Q47" s="119"/>
    </row>
    <row r="48" spans="1:17" s="252" customFormat="1" ht="15" customHeight="1" thickBot="1">
      <c r="A48" s="114"/>
      <c r="B48" s="230"/>
      <c r="C48" s="452" t="s">
        <v>73</v>
      </c>
      <c r="D48" s="453"/>
      <c r="E48" s="184"/>
      <c r="F48" s="246"/>
      <c r="G48" s="185"/>
      <c r="H48" s="185"/>
      <c r="I48" s="129"/>
      <c r="J48" s="248"/>
      <c r="K48" s="265"/>
      <c r="L48" s="114"/>
      <c r="O48" s="122"/>
      <c r="P48" s="211"/>
      <c r="Q48" s="119"/>
    </row>
    <row r="49" spans="1:17" s="252" customFormat="1" ht="15" customHeight="1" thickBot="1">
      <c r="A49" s="114"/>
      <c r="B49" s="230"/>
      <c r="C49" s="452" t="s">
        <v>72</v>
      </c>
      <c r="D49" s="454"/>
      <c r="E49" s="454"/>
      <c r="F49" s="455"/>
      <c r="G49" s="412" t="s">
        <v>21</v>
      </c>
      <c r="H49" s="413"/>
      <c r="I49" s="387" t="s">
        <v>22</v>
      </c>
      <c r="J49" s="388"/>
      <c r="K49" s="265"/>
      <c r="L49" s="114"/>
      <c r="O49" s="122"/>
      <c r="P49" s="211"/>
      <c r="Q49" s="119"/>
    </row>
    <row r="50" spans="1:17" s="252" customFormat="1" ht="15" customHeight="1">
      <c r="A50" s="114"/>
      <c r="B50" s="230"/>
      <c r="C50" s="266">
        <f>IF(G61=0,0,IF(G61=F69,C69,IF(G61=F70,C70,IF(G61=F71,C71,IF(G61=F72,C72,IF(G61=F73,C73,IF(G61&gt;F73,C74,IF(AND(G61&gt;0,G61&lt;F69),C69,IF(AND(G61&gt;F69,G61&lt;F70),C69,IF(AND(G61&gt;F70,G61&lt;F71),C70,IF(AND(G61&gt;F71,G61&lt;F72),C71,IF(AND(G61&gt;F72,G61&lt;F73),C72))))))))))))</f>
        <v>1.1000000000000001</v>
      </c>
      <c r="D50" s="224">
        <f>IF(I61=0,0,IF(I61=F69,C69,IF(I61=F70,C70,IF(I61=F71,C71,IF(I61=F72,C72,IF(I61=F73,C73,IF(I61&gt;F73,C74,IF(AND(I61&gt;0,G61&lt;F69),C69,IF(AND(I61&gt;F69,G61&lt;F70),C69,IF(AND(I61&gt;F70,I61&lt;F71),C70,IF(AND(I61&gt;F71,I61&lt;F72),C71,IF(AND(I61&gt;F72,I61&lt;F73),C72))))))))))))</f>
        <v>1.1000000000000001</v>
      </c>
      <c r="E50" s="184"/>
      <c r="F50" s="220" t="s">
        <v>69</v>
      </c>
      <c r="G50" s="221" t="e">
        <f>(H50/G23)-1</f>
        <v>#VALUE!</v>
      </c>
      <c r="H50" s="216" t="e">
        <f>C50*G19</f>
        <v>#VALUE!</v>
      </c>
      <c r="I50" s="227" t="e">
        <f>(J50/I23)-1</f>
        <v>#VALUE!</v>
      </c>
      <c r="J50" s="225" t="e">
        <f>D50*I61</f>
        <v>#VALUE!</v>
      </c>
      <c r="K50" s="265"/>
      <c r="L50" s="114"/>
      <c r="O50" s="122"/>
      <c r="P50" s="211"/>
      <c r="Q50" s="119"/>
    </row>
    <row r="51" spans="1:17" s="252" customFormat="1" ht="15" customHeight="1" thickBot="1">
      <c r="A51" s="114"/>
      <c r="B51" s="230"/>
      <c r="C51" s="219">
        <f>IF(G61=0,0,IF(G61=F69,E69,IF(G61=F70,E70,IF(G61=F71,E71,IF(G61=F72,E72,IF(G61=F73,E73,IF(G61&gt;F73,E74,IF(AND(G61&gt;0,G61&lt;F69),E69,IF(AND(G61&gt;F69,G61&lt;F70),E69,IF(AND(G61&gt;F70,G61&lt;F71),E70,IF(AND(G61&gt;F71,G61&lt;F72),E71,IF(AND(G61&gt;F72,G61&lt;F73),E72))))))))))))</f>
        <v>1.4</v>
      </c>
      <c r="D51" s="219">
        <f>IF(I61=0,0,IF(I61=F69,E69,IF(I61=F70,E70,IF(I61=F71,E71,IF(I61=F72,E72,IF(I61=F73,E73,IF(I61&gt;F73,E74,IF(AND(I61&gt;0,I61&lt;F69),E69,IF(AND(I61&gt;F69,I61&lt;F70),E69,IF(AND(I61&gt;F70,I61&lt;F71),E70,IF(AND(I61&gt;F71,I61&lt;F72),E71,IF(AND(I61&gt;F72,I61&lt;F73),E72))))))))))))</f>
        <v>1.4</v>
      </c>
      <c r="E51" s="184"/>
      <c r="F51" s="220" t="s">
        <v>69</v>
      </c>
      <c r="G51" s="222" t="e">
        <f>(H51/G24)-1</f>
        <v>#VALUE!</v>
      </c>
      <c r="H51" s="223" t="e">
        <f>C51*H19</f>
        <v>#VALUE!</v>
      </c>
      <c r="I51" s="228" t="e">
        <f>(J51/I24)-1</f>
        <v>#VALUE!</v>
      </c>
      <c r="J51" s="226" t="e">
        <f>D51*J61</f>
        <v>#VALUE!</v>
      </c>
      <c r="K51" s="265"/>
      <c r="L51" s="114"/>
      <c r="O51" s="122"/>
      <c r="P51" s="211"/>
      <c r="Q51" s="119"/>
    </row>
    <row r="52" spans="1:17" s="252" customFormat="1" ht="15" customHeight="1">
      <c r="A52" s="114"/>
      <c r="B52" s="230"/>
      <c r="C52" s="246"/>
      <c r="D52" s="31"/>
      <c r="E52" s="184"/>
      <c r="F52" s="246"/>
      <c r="G52" s="185"/>
      <c r="H52" s="185"/>
      <c r="I52" s="129"/>
      <c r="J52" s="248"/>
      <c r="K52" s="265"/>
      <c r="L52" s="114"/>
      <c r="O52" s="122"/>
      <c r="P52" s="211"/>
      <c r="Q52" s="119"/>
    </row>
    <row r="53" spans="1:17" s="252" customFormat="1" ht="15" customHeight="1">
      <c r="A53" s="155"/>
      <c r="B53" s="230"/>
      <c r="C53" s="246"/>
      <c r="D53" s="31"/>
      <c r="E53" s="121"/>
      <c r="F53" s="250"/>
      <c r="G53" s="389" t="str">
        <f>IF(G11=0,"",G11)</f>
        <v/>
      </c>
      <c r="H53" s="390"/>
      <c r="I53" s="389" t="str">
        <f>IF(I11=0,"",I11)</f>
        <v/>
      </c>
      <c r="J53" s="390"/>
      <c r="K53" s="267"/>
      <c r="L53" s="114"/>
      <c r="O53" s="122"/>
      <c r="P53" s="211"/>
      <c r="Q53" s="119"/>
    </row>
    <row r="54" spans="1:17" s="252" customFormat="1" ht="15" customHeight="1">
      <c r="A54" s="155"/>
      <c r="B54" s="230"/>
      <c r="C54" s="246"/>
      <c r="D54" s="77"/>
      <c r="E54" s="77"/>
      <c r="F54" s="250"/>
      <c r="G54" s="389" t="str">
        <f>IF(G12=0,"",G12)</f>
        <v/>
      </c>
      <c r="H54" s="390"/>
      <c r="I54" s="418"/>
      <c r="J54" s="379"/>
      <c r="K54" s="268"/>
      <c r="L54" s="114"/>
      <c r="O54" s="122"/>
      <c r="P54" s="211"/>
      <c r="Q54" s="119"/>
    </row>
    <row r="55" spans="1:17" s="252" customFormat="1" ht="15" customHeight="1">
      <c r="A55" s="155"/>
      <c r="B55" s="230"/>
      <c r="C55" s="246"/>
      <c r="D55" s="77"/>
      <c r="E55" s="77"/>
      <c r="F55" s="250"/>
      <c r="G55" s="389" t="str">
        <f>IF(G13=0,"",G13)</f>
        <v/>
      </c>
      <c r="H55" s="390"/>
      <c r="I55" s="411" t="str">
        <f>IF(I11=0,"",I13)</f>
        <v/>
      </c>
      <c r="J55" s="423"/>
      <c r="K55" s="268"/>
      <c r="L55" s="114"/>
      <c r="O55" s="122"/>
      <c r="P55" s="211"/>
      <c r="Q55" s="119"/>
    </row>
    <row r="56" spans="1:17" s="252" customFormat="1" ht="15" customHeight="1">
      <c r="A56" s="155"/>
      <c r="B56" s="230"/>
      <c r="C56" s="246"/>
      <c r="D56" s="77"/>
      <c r="E56" s="77"/>
      <c r="F56" s="250"/>
      <c r="G56" s="379"/>
      <c r="H56" s="379"/>
      <c r="I56" s="424" t="str">
        <f>IF(I11=0,"",I14)</f>
        <v/>
      </c>
      <c r="J56" s="425"/>
      <c r="K56" s="268"/>
      <c r="L56" s="114"/>
      <c r="O56" s="122"/>
      <c r="P56" s="211"/>
      <c r="Q56" s="119"/>
    </row>
    <row r="57" spans="1:17" s="252" customFormat="1" ht="15" customHeight="1">
      <c r="A57" s="155"/>
      <c r="B57" s="230"/>
      <c r="C57" s="246"/>
      <c r="D57" s="31"/>
      <c r="E57" s="121"/>
      <c r="F57" s="250"/>
      <c r="G57" s="380" t="str">
        <f>IF(G13=0,"",G13+75)</f>
        <v/>
      </c>
      <c r="H57" s="381"/>
      <c r="I57" s="380" t="str">
        <f>IF(I13=0,"",I13+75)</f>
        <v/>
      </c>
      <c r="J57" s="381"/>
      <c r="K57" s="267"/>
      <c r="L57" s="114"/>
      <c r="O57" s="122"/>
      <c r="P57" s="211"/>
      <c r="Q57" s="119"/>
    </row>
    <row r="58" spans="1:17" s="246" customFormat="1" ht="15" customHeight="1">
      <c r="A58" s="155"/>
      <c r="B58" s="230"/>
      <c r="D58" s="31"/>
      <c r="E58" s="121"/>
      <c r="F58" s="250"/>
      <c r="G58" s="382" t="str">
        <f>IF(G57="","",G16)</f>
        <v/>
      </c>
      <c r="H58" s="382"/>
      <c r="I58" s="410" t="str">
        <f>IF(I57="","",I16)</f>
        <v/>
      </c>
      <c r="J58" s="411"/>
      <c r="K58" s="267"/>
      <c r="L58" s="114"/>
      <c r="O58" s="122"/>
      <c r="P58" s="211"/>
      <c r="Q58" s="119"/>
    </row>
    <row r="59" spans="1:17" s="116" customFormat="1" ht="15" customHeight="1">
      <c r="A59" s="155"/>
      <c r="B59" s="230"/>
      <c r="C59" s="246"/>
      <c r="D59" s="31"/>
      <c r="E59" s="121"/>
      <c r="F59" s="250"/>
      <c r="G59" s="410">
        <v>43830</v>
      </c>
      <c r="H59" s="410"/>
      <c r="I59" s="410">
        <v>43830</v>
      </c>
      <c r="J59" s="411"/>
      <c r="K59" s="267"/>
      <c r="L59" s="114"/>
      <c r="O59" s="122"/>
      <c r="P59" s="211"/>
      <c r="Q59" s="119"/>
    </row>
    <row r="60" spans="1:17" s="116" customFormat="1" ht="15" customHeight="1">
      <c r="A60" s="155"/>
      <c r="B60" s="230"/>
      <c r="C60" s="246"/>
      <c r="D60" s="31"/>
      <c r="E60" s="121"/>
      <c r="F60" s="250"/>
      <c r="G60" s="213" t="str">
        <f>IF(G57="","",(G59-G58)/365.25)</f>
        <v/>
      </c>
      <c r="H60" s="213" t="str">
        <f>IF(G57="","",G60+1)</f>
        <v/>
      </c>
      <c r="I60" s="213" t="str">
        <f>IF(I57="","",(I59-I58)/365.25)</f>
        <v/>
      </c>
      <c r="J60" s="213" t="str">
        <f>IF(I57="","",I60+1)</f>
        <v/>
      </c>
      <c r="K60" s="267"/>
      <c r="L60" s="114"/>
      <c r="O60" s="122"/>
      <c r="P60" s="211"/>
      <c r="Q60" s="119"/>
    </row>
    <row r="61" spans="1:17" s="116" customFormat="1" ht="15" customHeight="1">
      <c r="A61" s="155"/>
      <c r="B61" s="230"/>
      <c r="C61" s="246"/>
      <c r="D61" s="31"/>
      <c r="E61" s="77"/>
      <c r="F61" s="250"/>
      <c r="G61" s="212" t="str">
        <f>IF(G53="","GO",IF(G57="", "", IF(G54&lt;=0,"SIGUE",IF(G55&lt;=0,"SIGUE",IF(G57&lt;=0,"SIGUE",IF(G58&lt;=0,"SIGUE",(0.01149*G53)+(3.879*G54)+(0.009541*G55)+(0.04008*G57)+(2.605*G60)+4.35))))))</f>
        <v>GO</v>
      </c>
      <c r="H61" s="212" t="str">
        <f>IF(G53="","GO",IF(G57="", "",IF(G54&lt;=0,"SIGUE",IF(G55&lt;=0,"SIGUE",IF(G57&lt;=0,"SIGUE",IF(G58&lt;=0,"SIGUE",(0.01149*G53)+(3.879*G54)+(0.009541*G55)+(0.04008*G57)+(2.605*H60)+4.35))))))</f>
        <v>GO</v>
      </c>
      <c r="I61" s="212" t="str">
        <f>IF(I53="","GO",IF(I57="", "",IF(I55&lt;=0,"SIGUE",IF(I57&lt;=0,"SIGUE",IF(I58&lt;=0,"SIGUE",((0.01642*I53)+(0.005106*I55)+(0.0114*I56)+(0.05745*I57)+(3.471*I60)-37.15))))))</f>
        <v>GO</v>
      </c>
      <c r="J61" s="212" t="str">
        <f>IF(I53="","GO",IF(I57="", "", IF(I55&lt;=0,"SIGUE",IF(I57&lt;=0,"SIGUE",IF(I58&lt;=0,"SIGUE",((0.01642*I53)+(0.005106*I55)+(0.0114*I56)+(0.05745*I57)+(3.471*J60)-37.15))))))</f>
        <v>GO</v>
      </c>
      <c r="K61" s="269" t="s">
        <v>63</v>
      </c>
      <c r="L61" s="275"/>
      <c r="O61" s="122"/>
      <c r="P61" s="211"/>
      <c r="Q61" s="119"/>
    </row>
    <row r="62" spans="1:17" s="116" customFormat="1" ht="15" customHeight="1">
      <c r="A62" s="155"/>
      <c r="B62" s="230"/>
      <c r="C62" s="246"/>
      <c r="D62" s="31"/>
      <c r="E62" s="31"/>
      <c r="F62" s="118"/>
      <c r="G62" s="214" t="str">
        <f>IF(G57="","",G63/G61)</f>
        <v/>
      </c>
      <c r="H62" s="214" t="str">
        <f>IF(G57="","",G64/H61)</f>
        <v/>
      </c>
      <c r="I62" s="214" t="str">
        <f>IF(I57="","",I63/I61)</f>
        <v/>
      </c>
      <c r="J62" s="215" t="str">
        <f>IF(I57="","",I64/J61)</f>
        <v/>
      </c>
      <c r="K62" s="268"/>
      <c r="L62" s="114"/>
      <c r="O62" s="122"/>
      <c r="P62" s="211"/>
      <c r="Q62" s="119"/>
    </row>
    <row r="63" spans="1:17" s="116" customFormat="1" ht="15" customHeight="1">
      <c r="A63" s="155"/>
      <c r="B63" s="230"/>
      <c r="C63" s="246"/>
      <c r="D63" s="31"/>
      <c r="E63" s="31"/>
      <c r="F63" s="118"/>
      <c r="G63" s="377" t="str">
        <f>IF(G57="","",G68)</f>
        <v/>
      </c>
      <c r="H63" s="377"/>
      <c r="I63" s="378" t="str">
        <f>IF(I57="","",I68)</f>
        <v/>
      </c>
      <c r="J63" s="378"/>
      <c r="K63" s="270"/>
      <c r="L63" s="114"/>
      <c r="O63" s="122"/>
      <c r="P63" s="211"/>
      <c r="Q63" s="119"/>
    </row>
    <row r="64" spans="1:17" s="116" customFormat="1" ht="15" customHeight="1">
      <c r="A64" s="155"/>
      <c r="B64" s="230"/>
      <c r="C64" s="246"/>
      <c r="D64" s="31"/>
      <c r="E64" s="31"/>
      <c r="F64" s="120"/>
      <c r="G64" s="377" t="str">
        <f>IF(G57="","",H68)</f>
        <v/>
      </c>
      <c r="H64" s="377"/>
      <c r="I64" s="378" t="str">
        <f>IF(I57="","",J68)</f>
        <v/>
      </c>
      <c r="J64" s="378"/>
      <c r="K64" s="271"/>
      <c r="L64" s="114"/>
      <c r="O64" s="122"/>
      <c r="P64" s="211"/>
      <c r="Q64" s="119"/>
    </row>
    <row r="65" spans="1:21" s="116" customFormat="1" ht="15" customHeight="1">
      <c r="A65" s="155"/>
      <c r="B65" s="230"/>
      <c r="C65" s="246"/>
      <c r="D65" s="31"/>
      <c r="E65" s="31"/>
      <c r="F65" s="31"/>
      <c r="K65" s="272"/>
      <c r="L65" s="114"/>
      <c r="O65" s="122"/>
      <c r="P65" s="211"/>
      <c r="Q65" s="119"/>
    </row>
    <row r="66" spans="1:21" s="116" customFormat="1" ht="15" customHeight="1">
      <c r="A66" s="155"/>
      <c r="B66" s="230"/>
      <c r="C66" s="459" t="s">
        <v>75</v>
      </c>
      <c r="D66" s="460"/>
      <c r="E66" s="278" t="s">
        <v>76</v>
      </c>
      <c r="F66" s="277" t="s">
        <v>77</v>
      </c>
      <c r="G66" s="279" t="s">
        <v>78</v>
      </c>
      <c r="H66" s="279" t="s">
        <v>79</v>
      </c>
      <c r="I66" s="280" t="s">
        <v>80</v>
      </c>
      <c r="J66" s="280" t="s">
        <v>81</v>
      </c>
      <c r="K66" s="256"/>
      <c r="L66" s="155"/>
      <c r="O66" s="122"/>
      <c r="P66" s="211"/>
      <c r="Q66" s="119"/>
    </row>
    <row r="67" spans="1:21" s="116" customFormat="1" ht="15" customHeight="1">
      <c r="A67" s="155"/>
      <c r="B67" s="230"/>
      <c r="C67" s="456" t="s">
        <v>71</v>
      </c>
      <c r="D67" s="457"/>
      <c r="E67" s="457"/>
      <c r="F67" s="238"/>
      <c r="G67" s="244">
        <v>2019</v>
      </c>
      <c r="H67" s="245">
        <v>2020</v>
      </c>
      <c r="I67" s="244">
        <v>2019</v>
      </c>
      <c r="J67" s="244">
        <v>2020</v>
      </c>
      <c r="K67" s="247"/>
      <c r="L67" s="192"/>
      <c r="O67" s="122"/>
      <c r="P67" s="211"/>
      <c r="Q67" s="119"/>
    </row>
    <row r="68" spans="1:21" s="116" customFormat="1" ht="15" customHeight="1">
      <c r="A68" s="155"/>
      <c r="B68" s="273"/>
      <c r="C68" s="458">
        <v>2019</v>
      </c>
      <c r="D68" s="450"/>
      <c r="E68" s="244">
        <v>2020</v>
      </c>
      <c r="F68" s="243" t="s">
        <v>70</v>
      </c>
      <c r="G68" s="239" t="str">
        <f>IF(G74="OUT","OUT",SUM(G69:G74))</f>
        <v>OUT</v>
      </c>
      <c r="H68" s="240" t="str">
        <f>IF(H74="OUT","OUT",SUM(H69:H74))</f>
        <v>OUT</v>
      </c>
      <c r="I68" s="239" t="str">
        <f>IF(I74="OUT","OUT",SUM(I69:I74))</f>
        <v>OUT</v>
      </c>
      <c r="J68" s="239" t="str">
        <f>IF(J74="OUT","OUT",SUM(J69:J74))</f>
        <v>OUT</v>
      </c>
      <c r="K68" s="274"/>
      <c r="L68" s="192"/>
      <c r="Q68" s="119"/>
    </row>
    <row r="69" spans="1:21" ht="15" customHeight="1">
      <c r="A69" s="155"/>
      <c r="B69" s="242">
        <v>1</v>
      </c>
      <c r="C69" s="449">
        <v>0</v>
      </c>
      <c r="D69" s="450"/>
      <c r="E69" s="249">
        <v>0</v>
      </c>
      <c r="F69" s="149">
        <v>95</v>
      </c>
      <c r="G69" s="94">
        <f>IF(AND($G$61&lt;=F69,$G$61&gt;0),($G$61-0)*$C$69,IF($G$61&gt;F69,0))</f>
        <v>0</v>
      </c>
      <c r="H69" s="173">
        <f>IF(AND($H$61&lt;=F69,$H$61&gt;0),($H$61-0)*$F$69,IF($H$61&gt;F69,0))</f>
        <v>0</v>
      </c>
      <c r="I69" s="94">
        <f>IF(AND($I$61&lt;=F69,$I$61&gt;0),($I$61-0)*$C$69,IF($I$61&gt;F69,0))</f>
        <v>0</v>
      </c>
      <c r="J69" s="94">
        <f>IF(AND($J$61&lt;=F69,$J$61&gt;0),($J$61-0)*$E$69,IF($J$61&gt;G69,0))</f>
        <v>0</v>
      </c>
      <c r="K69" s="242">
        <v>1</v>
      </c>
      <c r="L69" s="276"/>
    </row>
    <row r="70" spans="1:21" ht="15" customHeight="1">
      <c r="A70" s="155"/>
      <c r="B70" s="242">
        <v>2</v>
      </c>
      <c r="C70" s="449">
        <v>0</v>
      </c>
      <c r="D70" s="450"/>
      <c r="E70" s="193">
        <v>0.7</v>
      </c>
      <c r="F70" s="150">
        <v>120</v>
      </c>
      <c r="G70" s="98">
        <f>IF(AND($G$61&lt;=F70,$G$61&gt;0),($G$61-0)*$C$70,IF($G$61&gt;F70,$C$70*(F70-F69)))</f>
        <v>0</v>
      </c>
      <c r="H70" s="174">
        <f>IF(AND($H$61&lt;=F70,$H$61&gt;F69),($H$61-F69)*$E$70,IF($H$61&gt;F70,$E$70*(F70-F69)))</f>
        <v>17.5</v>
      </c>
      <c r="I70" s="98">
        <f>IF(AND($I$61&lt;=F70,$I$61&gt;0),($I$61-0)*$C$70,IF($I$61&gt;F70,$C$70*(F70-F69)))</f>
        <v>0</v>
      </c>
      <c r="J70" s="98">
        <f>IF(AND($J$61&lt;=F70,$J$61&gt;F69),($J$61-F69)*$E$70,IF($J$61&gt;F70,$E$70*(F70-F69)))</f>
        <v>17.5</v>
      </c>
      <c r="K70" s="242">
        <v>2</v>
      </c>
      <c r="L70" s="276"/>
    </row>
    <row r="71" spans="1:21" ht="15" customHeight="1">
      <c r="A71" s="155"/>
      <c r="B71" s="242">
        <v>3</v>
      </c>
      <c r="C71" s="449">
        <v>0.55000000000000004</v>
      </c>
      <c r="D71" s="450"/>
      <c r="E71" s="193">
        <v>0.85</v>
      </c>
      <c r="F71" s="150">
        <v>140</v>
      </c>
      <c r="G71" s="98">
        <f>IF(AND($G$61&lt;=F71,$G$61&gt;F70),($G$61-F70)*$C$71,IF($G$61&gt;F71,$C$71*(F71-F70)))</f>
        <v>11</v>
      </c>
      <c r="H71" s="174">
        <f>IF(AND($H$61&lt;=F71,$H$61&gt;F70),($H$61-F70)*$E$71,IF($H$61&gt;F71,$E$71*(F71-F70)))</f>
        <v>17</v>
      </c>
      <c r="I71" s="98">
        <f>IF(AND($I$61&lt;=F71,$I$61&gt;F70),($I$61-F70)*$C$71,IF($I$61&gt;F71,$C$71*(F71-F70)))</f>
        <v>11</v>
      </c>
      <c r="J71" s="98">
        <f>IF(AND($J$61&lt;=F71,$J$61&gt;F70),($J$61-F70)*$E$71,IF($J$61&gt;F71,$E$71*(F71-F70)))</f>
        <v>17</v>
      </c>
      <c r="K71" s="242">
        <v>3</v>
      </c>
      <c r="L71" s="276"/>
    </row>
    <row r="72" spans="1:21" s="116" customFormat="1" ht="15" customHeight="1">
      <c r="A72" s="155"/>
      <c r="B72" s="242">
        <v>4</v>
      </c>
      <c r="C72" s="449">
        <v>0.65</v>
      </c>
      <c r="D72" s="450"/>
      <c r="E72" s="193">
        <v>1</v>
      </c>
      <c r="F72" s="150">
        <v>160</v>
      </c>
      <c r="G72" s="98">
        <f>IF(AND($G$61&lt;=F72,$G$61&gt;F71),($G$61-F71)*$C$72,IF($G$61&gt;F72,$C$72*(F72-F71)))</f>
        <v>13</v>
      </c>
      <c r="H72" s="174">
        <f>IF(AND($H$61&lt;=F72,$H$61&gt;F71),($H$61-F71)*$E$72,IF($H$61&gt;F72,$E$72*(F72-F71)))</f>
        <v>20</v>
      </c>
      <c r="I72" s="98">
        <f>IF(AND($I$61&lt;=F72,$I$61&gt;F71),($I$61-F71)*$C$72,IF($I$61&gt;F72,$C$72*(F72-F71)))</f>
        <v>13</v>
      </c>
      <c r="J72" s="98">
        <f>IF(AND($J$61&lt;=F72,$J$61&gt;F71),($J$61-F71)*$E$72,IF($J$61&gt;F72,$E$72*(F72-F71)))</f>
        <v>20</v>
      </c>
      <c r="K72" s="242">
        <v>4</v>
      </c>
      <c r="L72" s="276"/>
      <c r="Q72" s="119"/>
    </row>
    <row r="73" spans="1:21" s="116" customFormat="1" ht="15" customHeight="1">
      <c r="A73" s="155"/>
      <c r="B73" s="242">
        <v>5</v>
      </c>
      <c r="C73" s="449">
        <v>0.8</v>
      </c>
      <c r="D73" s="450"/>
      <c r="E73" s="193">
        <v>1.2</v>
      </c>
      <c r="F73" s="150">
        <v>200</v>
      </c>
      <c r="G73" s="98">
        <f>IF(AND($G$61&lt;=F73,$G$61&gt;F72),($G$61-F72)*$C$73,IF($G$61&gt;F73,$C$73*(F73-F72)))</f>
        <v>32</v>
      </c>
      <c r="H73" s="174">
        <f>IF(AND($H$61&lt;=F73,$H$61&gt;F72),($H$61-F72)*$E$73,IF($H$61&gt;F73,$E$73*(F73-F72)))</f>
        <v>48</v>
      </c>
      <c r="I73" s="98">
        <f>IF(AND($I$61&lt;=F73,$I$61&gt;F72),($I$61-F72)*$C$73,IF($I$61&gt;F73,$C$73*(F73-F72)))</f>
        <v>32</v>
      </c>
      <c r="J73" s="98">
        <f>IF(AND($J$61&lt;=F73,$J$61&gt;F72),($J$61-F72)*$E$73,IF($J$61&gt;F73,$E$73*(F73-F72)))</f>
        <v>48</v>
      </c>
      <c r="K73" s="242">
        <v>5</v>
      </c>
      <c r="L73" s="276"/>
      <c r="Q73" s="119"/>
    </row>
    <row r="74" spans="1:21" s="116" customFormat="1" ht="15" customHeight="1">
      <c r="A74" s="155"/>
      <c r="B74" s="242">
        <v>6</v>
      </c>
      <c r="C74" s="449">
        <v>1.1000000000000001</v>
      </c>
      <c r="D74" s="450"/>
      <c r="E74" s="193">
        <v>1.4</v>
      </c>
      <c r="F74" s="151">
        <v>499</v>
      </c>
      <c r="G74" s="102" t="str">
        <f>IF(AND($G$61&lt;=F74,$G$61&gt;F73),($G$61-F73)*$C$74,IF($G$61&gt;F74,"OUT"))</f>
        <v>OUT</v>
      </c>
      <c r="H74" s="241" t="str">
        <f>IF(AND($H$61&lt;=F74,$H$61&gt;F73),($H$61-F73)*$E$74,IF($H$61&gt;F74,"OUT"))</f>
        <v>OUT</v>
      </c>
      <c r="I74" s="102" t="str">
        <f>IF(AND($I$61&lt;=F74,$I$61&gt;F73),($I$61-F73)*$C$74,IF($I$61&gt;F74,"OUT"))</f>
        <v>OUT</v>
      </c>
      <c r="J74" s="102" t="str">
        <f>IF(AND($J$61&lt;=F74,$J$61&gt;F73),($J$61-F73)*$E$74,IF($J$61&gt;F74,"OUT"))</f>
        <v>OUT</v>
      </c>
      <c r="K74" s="242">
        <v>6</v>
      </c>
      <c r="L74" s="276"/>
      <c r="Q74" s="119"/>
    </row>
    <row r="75" spans="1:21" s="116" customFormat="1" ht="9.9499999999999993" customHeight="1">
      <c r="A75" s="114"/>
      <c r="B75" s="114"/>
      <c r="C75" s="114"/>
      <c r="D75" s="11"/>
      <c r="E75" s="11"/>
      <c r="F75" s="114"/>
      <c r="G75" s="14"/>
      <c r="H75" s="14"/>
      <c r="I75" s="114"/>
      <c r="J75" s="114"/>
      <c r="K75" s="253"/>
      <c r="L75" s="114"/>
      <c r="Q75" s="119"/>
    </row>
    <row r="76" spans="1:21" s="116" customFormat="1" ht="15" customHeight="1">
      <c r="A76" s="125"/>
      <c r="B76" s="125"/>
      <c r="C76" s="125"/>
      <c r="D76" s="105"/>
      <c r="E76" s="105"/>
      <c r="F76" s="125"/>
      <c r="G76" s="105"/>
      <c r="H76" s="105"/>
      <c r="I76" s="125"/>
      <c r="J76" s="125"/>
      <c r="K76" s="261"/>
      <c r="L76" s="125"/>
      <c r="M76" s="166"/>
      <c r="N76" s="27"/>
      <c r="O76" s="27"/>
    </row>
    <row r="77" spans="1:21" s="116" customFormat="1" ht="15" customHeight="1">
      <c r="A77" s="117"/>
      <c r="B77" s="117"/>
      <c r="C77" s="237"/>
      <c r="D77" s="117"/>
      <c r="E77" s="56"/>
      <c r="F77" s="117"/>
      <c r="G77" s="109"/>
      <c r="H77" s="109"/>
      <c r="I77" s="396"/>
      <c r="J77" s="396"/>
      <c r="K77" s="262"/>
      <c r="L77" s="125"/>
    </row>
    <row r="78" spans="1:21" s="116" customFormat="1" ht="15" customHeight="1">
      <c r="A78" s="117"/>
      <c r="B78" s="117"/>
      <c r="C78" s="237"/>
      <c r="D78" s="117"/>
      <c r="E78" s="132"/>
      <c r="F78" s="132"/>
      <c r="G78" s="109"/>
      <c r="H78" s="109"/>
      <c r="I78" s="65"/>
      <c r="J78" s="65"/>
      <c r="K78" s="263"/>
      <c r="L78" s="125"/>
      <c r="M78" s="31"/>
    </row>
    <row r="79" spans="1:21" s="116" customFormat="1" ht="15" customHeight="1">
      <c r="A79" s="117"/>
      <c r="B79" s="117"/>
      <c r="C79" s="237"/>
      <c r="D79" s="117"/>
      <c r="E79" s="132"/>
      <c r="F79" s="132"/>
      <c r="G79" s="109"/>
      <c r="H79" s="109"/>
      <c r="I79" s="163"/>
      <c r="J79" s="163"/>
      <c r="K79" s="260"/>
      <c r="L79" s="125"/>
      <c r="S79" s="65"/>
      <c r="T79" s="396"/>
      <c r="U79" s="396"/>
    </row>
    <row r="80" spans="1:21" s="116" customFormat="1" ht="15" customHeight="1">
      <c r="A80" s="117"/>
      <c r="B80" s="117"/>
      <c r="C80" s="237"/>
      <c r="D80" s="117"/>
      <c r="E80" s="56"/>
      <c r="F80" s="117"/>
      <c r="G80" s="109"/>
      <c r="H80" s="109"/>
      <c r="I80" s="78"/>
      <c r="J80" s="78"/>
      <c r="K80" s="264"/>
      <c r="L80" s="125"/>
    </row>
    <row r="81" spans="1:13" s="116" customFormat="1" ht="15" customHeight="1">
      <c r="A81" s="117"/>
      <c r="B81" s="117"/>
      <c r="C81" s="237"/>
      <c r="D81" s="117"/>
      <c r="E81" s="56"/>
      <c r="F81" s="117"/>
      <c r="G81" s="109"/>
      <c r="H81" s="109"/>
      <c r="I81" s="78"/>
      <c r="J81" s="78"/>
      <c r="K81" s="264"/>
      <c r="L81" s="125"/>
    </row>
    <row r="82" spans="1:13" s="116" customFormat="1" ht="15" customHeight="1">
      <c r="A82" s="117"/>
      <c r="B82" s="117"/>
      <c r="C82" s="237"/>
      <c r="D82" s="117"/>
      <c r="E82" s="56"/>
      <c r="F82" s="117"/>
      <c r="G82" s="109"/>
      <c r="H82" s="109"/>
      <c r="I82" s="78"/>
      <c r="J82" s="78"/>
      <c r="K82" s="264"/>
      <c r="L82" s="125"/>
      <c r="M82" s="123"/>
    </row>
    <row r="83" spans="1:13" s="116" customFormat="1" ht="15" customHeight="1">
      <c r="A83" s="117"/>
      <c r="B83" s="117"/>
      <c r="C83" s="117"/>
      <c r="D83" s="56"/>
      <c r="E83" s="56"/>
      <c r="F83" s="117"/>
      <c r="G83" s="109"/>
      <c r="H83" s="109"/>
      <c r="I83" s="78"/>
      <c r="J83" s="78"/>
      <c r="K83" s="264"/>
      <c r="L83" s="125"/>
    </row>
    <row r="84" spans="1:13" s="116" customFormat="1" ht="15" customHeight="1">
      <c r="A84" s="117"/>
      <c r="B84" s="117"/>
      <c r="C84" s="117"/>
      <c r="D84" s="56"/>
      <c r="E84" s="56"/>
      <c r="F84" s="117"/>
      <c r="G84" s="109"/>
      <c r="H84" s="109"/>
      <c r="I84" s="164"/>
      <c r="J84" s="164"/>
      <c r="K84" s="264"/>
      <c r="L84" s="125"/>
      <c r="M84" s="65"/>
    </row>
    <row r="85" spans="1:13" s="116" customFormat="1" ht="15" customHeight="1">
      <c r="A85" s="117"/>
      <c r="B85" s="117"/>
      <c r="C85" s="117"/>
      <c r="D85" s="56"/>
      <c r="E85" s="56"/>
      <c r="F85" s="117"/>
      <c r="G85" s="109"/>
      <c r="H85" s="109"/>
      <c r="I85" s="164"/>
      <c r="J85" s="164"/>
      <c r="K85" s="264"/>
      <c r="L85" s="125"/>
      <c r="M85" s="65"/>
    </row>
    <row r="86" spans="1:13" s="116" customFormat="1" ht="15" customHeight="1">
      <c r="A86" s="117"/>
      <c r="B86" s="117"/>
      <c r="C86" s="117"/>
      <c r="D86" s="56"/>
      <c r="E86" s="56"/>
      <c r="F86" s="117"/>
      <c r="G86" s="109"/>
      <c r="H86" s="109"/>
      <c r="I86" s="117"/>
      <c r="J86" s="117"/>
      <c r="K86" s="259"/>
      <c r="L86" s="125"/>
      <c r="M86" s="65"/>
    </row>
    <row r="87" spans="1:13" s="116" customFormat="1" ht="15" customHeight="1">
      <c r="A87" s="117"/>
      <c r="B87" s="117"/>
      <c r="C87" s="117"/>
      <c r="D87" s="56"/>
      <c r="E87" s="56"/>
      <c r="F87" s="117"/>
      <c r="G87" s="109"/>
      <c r="H87" s="109"/>
      <c r="I87" s="117"/>
      <c r="J87" s="117"/>
      <c r="K87" s="259"/>
      <c r="L87" s="125"/>
      <c r="M87" s="65"/>
    </row>
    <row r="88" spans="1:13" s="116" customFormat="1" ht="15" customHeight="1">
      <c r="A88" s="117"/>
      <c r="B88" s="117"/>
      <c r="C88" s="117"/>
      <c r="D88" s="56"/>
      <c r="E88" s="56"/>
      <c r="F88" s="117"/>
      <c r="G88" s="109"/>
      <c r="H88" s="109"/>
      <c r="I88" s="117"/>
      <c r="J88" s="117"/>
      <c r="K88" s="259"/>
      <c r="L88" s="125"/>
      <c r="M88" s="65"/>
    </row>
    <row r="89" spans="1:13" s="116" customFormat="1" ht="15" customHeight="1">
      <c r="A89" s="117"/>
      <c r="B89" s="117"/>
      <c r="C89" s="117"/>
      <c r="D89" s="56"/>
      <c r="E89" s="56"/>
      <c r="F89" s="117"/>
      <c r="G89" s="109"/>
      <c r="H89" s="109"/>
      <c r="I89" s="117"/>
      <c r="J89" s="117"/>
      <c r="K89" s="259"/>
      <c r="L89" s="125"/>
      <c r="M89" s="65"/>
    </row>
    <row r="90" spans="1:13" s="116" customFormat="1" ht="9.9499999999999993" customHeight="1">
      <c r="A90" s="117"/>
      <c r="B90" s="117"/>
      <c r="C90" s="117"/>
      <c r="D90" s="56"/>
      <c r="E90" s="56"/>
      <c r="F90" s="117"/>
      <c r="G90" s="109"/>
      <c r="H90" s="109"/>
      <c r="I90" s="117"/>
      <c r="J90" s="117"/>
      <c r="K90" s="259"/>
      <c r="L90" s="125"/>
    </row>
    <row r="91" spans="1:13" s="116" customFormat="1" ht="15" customHeight="1">
      <c r="A91" s="117"/>
      <c r="B91" s="117"/>
      <c r="C91" s="117"/>
      <c r="D91" s="56"/>
      <c r="E91" s="56"/>
      <c r="F91" s="117"/>
      <c r="G91" s="109"/>
      <c r="H91" s="109"/>
      <c r="I91" s="117"/>
      <c r="J91" s="117"/>
      <c r="K91" s="259"/>
      <c r="L91" s="125"/>
    </row>
    <row r="92" spans="1:13" s="116" customFormat="1" ht="15" customHeight="1">
      <c r="A92" s="117"/>
      <c r="B92" s="117"/>
      <c r="C92" s="117"/>
      <c r="D92" s="56"/>
      <c r="E92" s="56"/>
      <c r="F92" s="117"/>
      <c r="G92" s="109"/>
      <c r="H92" s="109"/>
      <c r="I92" s="117"/>
      <c r="J92" s="117"/>
      <c r="K92" s="259"/>
      <c r="L92" s="125"/>
    </row>
    <row r="93" spans="1:13" s="116" customFormat="1" ht="15" customHeight="1">
      <c r="A93" s="117"/>
      <c r="B93" s="117"/>
      <c r="C93" s="117"/>
      <c r="D93" s="56"/>
      <c r="E93" s="56"/>
      <c r="F93" s="117"/>
      <c r="G93" s="109"/>
      <c r="H93" s="109"/>
      <c r="I93" s="117"/>
      <c r="J93" s="117"/>
      <c r="K93" s="259"/>
      <c r="L93" s="125"/>
    </row>
    <row r="94" spans="1:13" s="116" customFormat="1" ht="15" customHeight="1">
      <c r="A94" s="117"/>
      <c r="B94" s="117"/>
      <c r="C94" s="117"/>
      <c r="D94" s="56"/>
      <c r="E94" s="56"/>
      <c r="F94" s="117"/>
      <c r="G94" s="109"/>
      <c r="H94" s="109"/>
      <c r="I94" s="117"/>
      <c r="J94" s="117"/>
      <c r="K94" s="259"/>
      <c r="L94" s="125"/>
    </row>
    <row r="95" spans="1:13" s="116" customFormat="1" ht="15" customHeight="1">
      <c r="A95" s="117"/>
      <c r="B95" s="117"/>
      <c r="C95" s="117"/>
      <c r="D95" s="56"/>
      <c r="E95" s="56"/>
      <c r="F95" s="117"/>
      <c r="G95" s="109"/>
      <c r="H95" s="109"/>
      <c r="I95" s="117"/>
      <c r="J95" s="117"/>
      <c r="K95" s="259"/>
      <c r="L95" s="125"/>
    </row>
    <row r="96" spans="1:13" s="116" customFormat="1" ht="15" customHeight="1">
      <c r="A96" s="117"/>
      <c r="B96" s="117"/>
      <c r="C96" s="117"/>
      <c r="D96" s="56"/>
      <c r="E96" s="56"/>
      <c r="F96" s="117"/>
      <c r="G96" s="109"/>
      <c r="H96" s="109"/>
      <c r="I96" s="117"/>
      <c r="J96" s="117"/>
      <c r="K96" s="259"/>
      <c r="L96" s="125"/>
    </row>
  </sheetData>
  <sheetProtection sheet="1" objects="1" scenarios="1"/>
  <mergeCells count="80">
    <mergeCell ref="C71:D71"/>
    <mergeCell ref="C72:D72"/>
    <mergeCell ref="C73:D73"/>
    <mergeCell ref="C74:D74"/>
    <mergeCell ref="C22:F22"/>
    <mergeCell ref="C48:D48"/>
    <mergeCell ref="C49:F49"/>
    <mergeCell ref="C67:E67"/>
    <mergeCell ref="C68:D68"/>
    <mergeCell ref="C69:D69"/>
    <mergeCell ref="C70:D70"/>
    <mergeCell ref="C66:D66"/>
    <mergeCell ref="C17:F17"/>
    <mergeCell ref="C18:F18"/>
    <mergeCell ref="C19:F19"/>
    <mergeCell ref="C20:F20"/>
    <mergeCell ref="C21:F21"/>
    <mergeCell ref="C2:E2"/>
    <mergeCell ref="C3:F3"/>
    <mergeCell ref="C4:F4"/>
    <mergeCell ref="C11:F11"/>
    <mergeCell ref="C5:F5"/>
    <mergeCell ref="C10:F10"/>
    <mergeCell ref="E6:F6"/>
    <mergeCell ref="E7:F7"/>
    <mergeCell ref="E8:F8"/>
    <mergeCell ref="E9:F9"/>
    <mergeCell ref="C7:D7"/>
    <mergeCell ref="C6:D6"/>
    <mergeCell ref="C8:D8"/>
    <mergeCell ref="C9:D9"/>
    <mergeCell ref="C12:F12"/>
    <mergeCell ref="C13:F13"/>
    <mergeCell ref="C14:F14"/>
    <mergeCell ref="C15:F15"/>
    <mergeCell ref="C16:F16"/>
    <mergeCell ref="I77:J77"/>
    <mergeCell ref="G23:H23"/>
    <mergeCell ref="G24:H24"/>
    <mergeCell ref="I53:J53"/>
    <mergeCell ref="I54:J54"/>
    <mergeCell ref="I23:J23"/>
    <mergeCell ref="I24:J24"/>
    <mergeCell ref="G64:H64"/>
    <mergeCell ref="I64:J64"/>
    <mergeCell ref="G59:H59"/>
    <mergeCell ref="I55:J55"/>
    <mergeCell ref="I56:J56"/>
    <mergeCell ref="I57:J57"/>
    <mergeCell ref="T79:U79"/>
    <mergeCell ref="I11:J11"/>
    <mergeCell ref="G11:H11"/>
    <mergeCell ref="G13:H13"/>
    <mergeCell ref="I12:J12"/>
    <mergeCell ref="I13:J13"/>
    <mergeCell ref="G12:H12"/>
    <mergeCell ref="G55:H55"/>
    <mergeCell ref="I15:J15"/>
    <mergeCell ref="I14:J14"/>
    <mergeCell ref="G17:H17"/>
    <mergeCell ref="I17:J17"/>
    <mergeCell ref="I58:J58"/>
    <mergeCell ref="I59:J59"/>
    <mergeCell ref="G49:H49"/>
    <mergeCell ref="I49:J49"/>
    <mergeCell ref="G10:H10"/>
    <mergeCell ref="I10:J10"/>
    <mergeCell ref="G63:H63"/>
    <mergeCell ref="I63:J63"/>
    <mergeCell ref="G56:H56"/>
    <mergeCell ref="G57:H57"/>
    <mergeCell ref="G58:H58"/>
    <mergeCell ref="I16:J16"/>
    <mergeCell ref="G22:H22"/>
    <mergeCell ref="I22:J22"/>
    <mergeCell ref="G53:H53"/>
    <mergeCell ref="G54:H54"/>
    <mergeCell ref="G14:H14"/>
    <mergeCell ref="G15:H15"/>
    <mergeCell ref="G16:H16"/>
  </mergeCells>
  <pageMargins left="1.1811023622047245" right="1.1811023622047245" top="0.78740157480314965" bottom="3.9370078740157481" header="0.78740157480314965" footer="0.78740157480314965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97"/>
  <sheetViews>
    <sheetView tabSelected="1" zoomScale="150" zoomScaleNormal="150" zoomScaleSheetLayoutView="150" workbookViewId="0"/>
  </sheetViews>
  <sheetFormatPr baseColWidth="10" defaultColWidth="8" defaultRowHeight="15" customHeight="1"/>
  <cols>
    <col min="1" max="1" width="1.7109375" style="117" customWidth="1"/>
    <col min="2" max="2" width="2.7109375" style="117" customWidth="1"/>
    <col min="3" max="8" width="5.7109375" style="117" customWidth="1"/>
    <col min="9" max="9" width="5.7109375" style="56" customWidth="1"/>
    <col min="10" max="12" width="11" style="117" customWidth="1"/>
    <col min="13" max="14" width="5.7109375" style="109" customWidth="1"/>
    <col min="15" max="16" width="5.7109375" style="117" customWidth="1"/>
    <col min="17" max="17" width="2.7109375" style="259" customWidth="1"/>
    <col min="18" max="18" width="1.7109375" style="125" customWidth="1"/>
    <col min="19" max="19" width="8" style="292"/>
    <col min="20" max="20" width="11" style="292" bestFit="1" customWidth="1"/>
    <col min="21" max="22" width="10.140625" style="292" bestFit="1" customWidth="1"/>
    <col min="23" max="23" width="8.42578125" style="292" bestFit="1" customWidth="1"/>
    <col min="24" max="24" width="8.140625" style="292" bestFit="1" customWidth="1"/>
    <col min="25" max="25" width="7.42578125" style="292" customWidth="1"/>
    <col min="26" max="26" width="8.5703125" style="292" bestFit="1" customWidth="1"/>
    <col min="27" max="27" width="8.140625" style="292" customWidth="1"/>
    <col min="28" max="76" width="8" style="292"/>
    <col min="77" max="16384" width="8" style="117"/>
  </cols>
  <sheetData>
    <row r="1" spans="1:22" ht="9.9499999999999993" customHeight="1">
      <c r="A1" s="159"/>
      <c r="B1" s="114"/>
      <c r="C1" s="114"/>
      <c r="D1" s="114"/>
      <c r="E1" s="114"/>
      <c r="F1" s="114"/>
      <c r="G1" s="114"/>
      <c r="H1" s="114"/>
      <c r="I1" s="11"/>
      <c r="J1" s="114"/>
      <c r="K1" s="114"/>
      <c r="L1" s="114"/>
      <c r="M1" s="14"/>
      <c r="N1" s="14"/>
      <c r="O1" s="114"/>
      <c r="P1" s="114"/>
      <c r="Q1" s="253"/>
      <c r="R1" s="114"/>
    </row>
    <row r="2" spans="1:22" s="292" customFormat="1" ht="12.95" customHeight="1">
      <c r="A2" s="114"/>
      <c r="B2" s="229"/>
      <c r="C2" s="431"/>
      <c r="D2" s="431"/>
      <c r="E2" s="431"/>
      <c r="F2" s="431"/>
      <c r="G2" s="431"/>
      <c r="H2" s="431"/>
      <c r="I2" s="432"/>
      <c r="J2" s="115"/>
      <c r="K2" s="115"/>
      <c r="L2" s="115"/>
      <c r="M2" s="21"/>
      <c r="N2" s="21"/>
      <c r="O2" s="22"/>
      <c r="P2" s="22"/>
      <c r="Q2" s="254"/>
      <c r="R2" s="155"/>
    </row>
    <row r="3" spans="1:22" s="295" customFormat="1" ht="20.100000000000001" customHeight="1">
      <c r="A3" s="14"/>
      <c r="B3" s="296"/>
      <c r="C3" s="433" t="s">
        <v>67</v>
      </c>
      <c r="D3" s="433"/>
      <c r="E3" s="433"/>
      <c r="F3" s="433"/>
      <c r="G3" s="433"/>
      <c r="H3" s="433"/>
      <c r="I3" s="434"/>
      <c r="J3" s="434"/>
      <c r="K3" s="473"/>
      <c r="L3" s="369"/>
      <c r="M3" s="190"/>
      <c r="N3" s="190"/>
      <c r="O3" s="191"/>
      <c r="P3" s="160"/>
      <c r="Q3" s="255"/>
      <c r="R3" s="192"/>
    </row>
    <row r="4" spans="1:22" s="292" customFormat="1" ht="15" customHeight="1">
      <c r="A4" s="114"/>
      <c r="B4" s="230"/>
      <c r="C4" s="435" t="s">
        <v>64</v>
      </c>
      <c r="D4" s="435"/>
      <c r="E4" s="435"/>
      <c r="F4" s="435"/>
      <c r="G4" s="435"/>
      <c r="H4" s="435"/>
      <c r="I4" s="434"/>
      <c r="J4" s="434"/>
      <c r="K4" s="473"/>
      <c r="L4" s="369"/>
      <c r="M4" s="294"/>
      <c r="N4" s="294"/>
      <c r="O4" s="178"/>
      <c r="P4" s="295"/>
      <c r="Q4" s="256"/>
      <c r="R4" s="155"/>
    </row>
    <row r="5" spans="1:22" s="292" customFormat="1" ht="15" customHeight="1">
      <c r="A5" s="114"/>
      <c r="B5" s="230"/>
      <c r="C5" s="436"/>
      <c r="D5" s="436"/>
      <c r="E5" s="436"/>
      <c r="F5" s="436"/>
      <c r="G5" s="436"/>
      <c r="H5" s="436"/>
      <c r="I5" s="434"/>
      <c r="J5" s="434"/>
      <c r="K5" s="369"/>
      <c r="L5" s="369"/>
      <c r="P5" s="179"/>
      <c r="Q5" s="256"/>
      <c r="R5" s="155"/>
      <c r="T5" s="368"/>
    </row>
    <row r="6" spans="1:22" s="292" customFormat="1" ht="15" customHeight="1">
      <c r="A6" s="114"/>
      <c r="B6" s="230"/>
      <c r="C6" s="445" t="s">
        <v>32</v>
      </c>
      <c r="D6" s="480"/>
      <c r="E6" s="483"/>
      <c r="F6" s="484"/>
      <c r="G6" s="484"/>
      <c r="H6" s="484"/>
      <c r="I6" s="484"/>
      <c r="J6" s="484"/>
      <c r="K6" s="485"/>
      <c r="L6" s="477"/>
      <c r="M6" s="41"/>
      <c r="N6" s="41"/>
      <c r="O6" s="295"/>
      <c r="P6" s="295"/>
      <c r="Q6" s="256"/>
      <c r="R6" s="155"/>
      <c r="T6" s="368"/>
    </row>
    <row r="7" spans="1:22" s="292" customFormat="1" ht="15" customHeight="1">
      <c r="A7" s="114"/>
      <c r="B7" s="230"/>
      <c r="C7" s="444" t="s">
        <v>33</v>
      </c>
      <c r="D7" s="481"/>
      <c r="E7" s="486"/>
      <c r="F7" s="487"/>
      <c r="G7" s="487"/>
      <c r="H7" s="487"/>
      <c r="I7" s="487"/>
      <c r="J7" s="487"/>
      <c r="K7" s="488"/>
      <c r="L7" s="478"/>
      <c r="M7" s="43"/>
      <c r="N7" s="43"/>
      <c r="O7" s="295"/>
      <c r="P7" s="295"/>
      <c r="Q7" s="256"/>
      <c r="R7" s="155"/>
      <c r="T7" s="368"/>
    </row>
    <row r="8" spans="1:22" s="292" customFormat="1" ht="15" customHeight="1">
      <c r="A8" s="114"/>
      <c r="B8" s="230"/>
      <c r="C8" s="444" t="s">
        <v>34</v>
      </c>
      <c r="D8" s="481"/>
      <c r="E8" s="486"/>
      <c r="F8" s="487"/>
      <c r="G8" s="487"/>
      <c r="H8" s="487"/>
      <c r="I8" s="487"/>
      <c r="J8" s="487"/>
      <c r="K8" s="488"/>
      <c r="L8" s="478"/>
      <c r="M8" s="143"/>
      <c r="N8" s="143"/>
      <c r="O8" s="127"/>
      <c r="P8" s="127"/>
      <c r="Q8" s="256"/>
      <c r="R8" s="155"/>
      <c r="T8" s="368"/>
    </row>
    <row r="9" spans="1:22" s="292" customFormat="1" ht="15" customHeight="1">
      <c r="A9" s="114"/>
      <c r="B9" s="230"/>
      <c r="C9" s="447" t="s">
        <v>35</v>
      </c>
      <c r="D9" s="482"/>
      <c r="E9" s="489"/>
      <c r="F9" s="490"/>
      <c r="G9" s="490"/>
      <c r="H9" s="490"/>
      <c r="I9" s="490"/>
      <c r="J9" s="490"/>
      <c r="K9" s="491"/>
      <c r="L9" s="479"/>
      <c r="M9" s="217"/>
      <c r="N9" s="41"/>
      <c r="O9" s="295"/>
      <c r="P9" s="295"/>
      <c r="Q9" s="256"/>
      <c r="R9" s="155"/>
      <c r="T9" s="368"/>
      <c r="V9"/>
    </row>
    <row r="10" spans="1:22" s="292" customFormat="1" ht="15" customHeight="1">
      <c r="A10" s="114"/>
      <c r="B10" s="230"/>
      <c r="C10" s="492"/>
      <c r="D10" s="492"/>
      <c r="E10" s="492"/>
      <c r="F10" s="492"/>
      <c r="G10" s="492"/>
      <c r="H10" s="492"/>
      <c r="I10" s="493"/>
      <c r="J10" s="493"/>
      <c r="K10" s="493"/>
      <c r="L10" s="446"/>
      <c r="M10" s="373" t="s">
        <v>21</v>
      </c>
      <c r="N10" s="374"/>
      <c r="O10" s="375" t="s">
        <v>22</v>
      </c>
      <c r="P10" s="376"/>
      <c r="Q10" s="256"/>
      <c r="R10" s="155"/>
      <c r="T10" s="368"/>
      <c r="V10"/>
    </row>
    <row r="11" spans="1:22" s="292" customFormat="1" ht="15" customHeight="1">
      <c r="A11" s="114"/>
      <c r="B11" s="230"/>
      <c r="C11" s="461" t="s">
        <v>55</v>
      </c>
      <c r="D11" s="462"/>
      <c r="E11" s="462"/>
      <c r="F11" s="462"/>
      <c r="G11" s="462"/>
      <c r="H11" s="462"/>
      <c r="I11" s="463"/>
      <c r="J11" s="464"/>
      <c r="K11" s="464"/>
      <c r="L11" s="465"/>
      <c r="M11" s="398"/>
      <c r="N11" s="399"/>
      <c r="O11" s="397"/>
      <c r="P11" s="397"/>
      <c r="Q11" s="256"/>
      <c r="R11" s="155"/>
      <c r="T11" s="368"/>
      <c r="V11"/>
    </row>
    <row r="12" spans="1:22" s="292" customFormat="1" ht="15" customHeight="1">
      <c r="A12" s="114"/>
      <c r="B12" s="230"/>
      <c r="C12" s="426" t="s">
        <v>56</v>
      </c>
      <c r="D12" s="466"/>
      <c r="E12" s="466"/>
      <c r="F12" s="466"/>
      <c r="G12" s="466"/>
      <c r="H12" s="466"/>
      <c r="I12" s="427"/>
      <c r="J12" s="428"/>
      <c r="K12" s="428"/>
      <c r="L12" s="429"/>
      <c r="M12" s="404"/>
      <c r="N12" s="405"/>
      <c r="O12" s="402"/>
      <c r="P12" s="402"/>
      <c r="Q12" s="256"/>
      <c r="R12" s="155"/>
      <c r="T12" s="368"/>
      <c r="V12"/>
    </row>
    <row r="13" spans="1:22" s="292" customFormat="1" ht="15" customHeight="1">
      <c r="A13" s="114"/>
      <c r="B13" s="230"/>
      <c r="C13" s="426" t="s">
        <v>68</v>
      </c>
      <c r="D13" s="466"/>
      <c r="E13" s="466"/>
      <c r="F13" s="466"/>
      <c r="G13" s="466"/>
      <c r="H13" s="466"/>
      <c r="I13" s="427"/>
      <c r="J13" s="428"/>
      <c r="K13" s="428"/>
      <c r="L13" s="429"/>
      <c r="M13" s="400"/>
      <c r="N13" s="401"/>
      <c r="O13" s="403"/>
      <c r="P13" s="403"/>
      <c r="Q13" s="256"/>
      <c r="R13" s="155"/>
      <c r="T13" s="368"/>
      <c r="V13"/>
    </row>
    <row r="14" spans="1:22" s="292" customFormat="1" ht="15" customHeight="1">
      <c r="A14" s="114"/>
      <c r="B14" s="230"/>
      <c r="C14" s="426" t="s">
        <v>58</v>
      </c>
      <c r="D14" s="466"/>
      <c r="E14" s="466"/>
      <c r="F14" s="466"/>
      <c r="G14" s="466"/>
      <c r="H14" s="466"/>
      <c r="I14" s="427"/>
      <c r="J14" s="428"/>
      <c r="K14" s="428"/>
      <c r="L14" s="429"/>
      <c r="M14" s="391"/>
      <c r="N14" s="391"/>
      <c r="O14" s="403"/>
      <c r="P14" s="403"/>
      <c r="Q14" s="256"/>
      <c r="R14" s="155"/>
      <c r="T14" s="368"/>
      <c r="V14"/>
    </row>
    <row r="15" spans="1:22" s="292" customFormat="1" ht="15" customHeight="1">
      <c r="A15" s="114"/>
      <c r="B15" s="230"/>
      <c r="C15" s="467" t="s">
        <v>59</v>
      </c>
      <c r="D15" s="468"/>
      <c r="E15" s="468"/>
      <c r="F15" s="468"/>
      <c r="G15" s="468"/>
      <c r="H15" s="468"/>
      <c r="I15" s="469"/>
      <c r="J15" s="470"/>
      <c r="K15" s="470"/>
      <c r="L15" s="471"/>
      <c r="M15" s="392" t="str">
        <f>M58</f>
        <v/>
      </c>
      <c r="N15" s="393"/>
      <c r="O15" s="392" t="str">
        <f>O58</f>
        <v/>
      </c>
      <c r="P15" s="392"/>
      <c r="Q15" s="256"/>
      <c r="R15" s="155"/>
      <c r="T15" s="119"/>
      <c r="V15"/>
    </row>
    <row r="16" spans="1:22" s="292" customFormat="1" ht="15" customHeight="1">
      <c r="A16" s="114"/>
      <c r="B16" s="230"/>
      <c r="C16" s="510" t="s">
        <v>60</v>
      </c>
      <c r="D16" s="511"/>
      <c r="E16" s="511"/>
      <c r="F16" s="511"/>
      <c r="G16" s="511"/>
      <c r="H16" s="511"/>
      <c r="I16" s="511"/>
      <c r="J16" s="434"/>
      <c r="K16" s="473"/>
      <c r="L16" s="437"/>
      <c r="M16" s="394"/>
      <c r="N16" s="395"/>
      <c r="O16" s="383"/>
      <c r="P16" s="384"/>
      <c r="Q16" s="256"/>
      <c r="R16" s="155"/>
      <c r="T16" s="119"/>
      <c r="V16"/>
    </row>
    <row r="17" spans="1:23" s="292" customFormat="1" ht="15" customHeight="1">
      <c r="A17" s="114"/>
      <c r="B17" s="230"/>
      <c r="C17" s="510" t="s">
        <v>61</v>
      </c>
      <c r="D17" s="511"/>
      <c r="E17" s="511"/>
      <c r="F17" s="511"/>
      <c r="G17" s="511"/>
      <c r="H17" s="511"/>
      <c r="I17" s="511"/>
      <c r="J17" s="434"/>
      <c r="K17" s="473"/>
      <c r="L17" s="437"/>
      <c r="M17" s="406">
        <f>M60</f>
        <v>43830</v>
      </c>
      <c r="N17" s="407"/>
      <c r="O17" s="408">
        <f>O60</f>
        <v>43830</v>
      </c>
      <c r="P17" s="409"/>
      <c r="Q17" s="256"/>
      <c r="R17" s="155"/>
      <c r="T17" s="119"/>
      <c r="V17"/>
    </row>
    <row r="18" spans="1:23" s="292" customFormat="1" ht="15" customHeight="1">
      <c r="A18" s="114"/>
      <c r="B18" s="230"/>
      <c r="C18" s="461" t="s">
        <v>62</v>
      </c>
      <c r="D18" s="462"/>
      <c r="E18" s="462"/>
      <c r="F18" s="462"/>
      <c r="G18" s="462"/>
      <c r="H18" s="462"/>
      <c r="I18" s="463"/>
      <c r="J18" s="464"/>
      <c r="K18" s="464"/>
      <c r="L18" s="465"/>
      <c r="M18" s="146" t="str">
        <f>IF(M11=0,"", IF(M12=0,"",IF(M13=0,"",IF(M15=0,"",IF(M16=0,"",M61)))))</f>
        <v/>
      </c>
      <c r="N18" s="146" t="str">
        <f>IF(M11=0,"", IF(M12=0,"",IF(M13=0,"",IF(M15=0,"",IF(M16=0,"",N61)))))</f>
        <v/>
      </c>
      <c r="O18" s="201" t="str">
        <f>IF(O11=0,"", IF(O13=0,"",IF(O14=0,"",IF(O15=0,"",IF(O16=0,"",O61)))))</f>
        <v/>
      </c>
      <c r="P18" s="201" t="str">
        <f>IF(O11=0,"", IF(O13=0,"",IF(O14=0,"",IF(O15=0,"",IF(O16=0,"",P61)))))</f>
        <v/>
      </c>
      <c r="Q18" s="256"/>
      <c r="R18" s="155"/>
      <c r="T18" s="119"/>
      <c r="V18"/>
    </row>
    <row r="19" spans="1:23" s="292" customFormat="1" ht="15" customHeight="1">
      <c r="A19" s="114"/>
      <c r="B19" s="230"/>
      <c r="C19" s="426" t="s">
        <v>65</v>
      </c>
      <c r="D19" s="466"/>
      <c r="E19" s="466"/>
      <c r="F19" s="466"/>
      <c r="G19" s="466"/>
      <c r="H19" s="466"/>
      <c r="I19" s="427"/>
      <c r="J19" s="428"/>
      <c r="K19" s="428"/>
      <c r="L19" s="429"/>
      <c r="M19" s="363" t="str">
        <f>IF(M11=0,"", IF(M12=0,"",IF(M13=0,"",IF(M15=0,"",IF(M16=0,"",M62)))))</f>
        <v/>
      </c>
      <c r="N19" s="364" t="str">
        <f>IF(M11=0,"", IF(M12=0,"",IF(M13=0,"",IF(M15=0,"",IF(M16=0,"",N62)))))</f>
        <v/>
      </c>
      <c r="O19" s="362" t="str">
        <f>IF(O11=0,"", IF(O13=0,"",IF(O14=0,"",IF(O15=0,"",IF(O16=0,"",O62)))))</f>
        <v/>
      </c>
      <c r="P19" s="362" t="str">
        <f>IF(O11=0,"", IF(O13=0,"",IF(O14=0,"",IF(O15=0,"",IF(O16=0,"",P62)))))</f>
        <v/>
      </c>
      <c r="Q19" s="256"/>
      <c r="R19" s="155"/>
      <c r="T19" s="119"/>
      <c r="V19"/>
    </row>
    <row r="20" spans="1:23" s="292" customFormat="1" ht="15" customHeight="1">
      <c r="A20" s="114"/>
      <c r="B20" s="230"/>
      <c r="C20" s="467" t="s">
        <v>66</v>
      </c>
      <c r="D20" s="468"/>
      <c r="E20" s="468"/>
      <c r="F20" s="468"/>
      <c r="G20" s="468"/>
      <c r="H20" s="468"/>
      <c r="I20" s="469"/>
      <c r="J20" s="470"/>
      <c r="K20" s="470"/>
      <c r="L20" s="471"/>
      <c r="M20" s="195" t="str">
        <f>IF(M11=0,"", IF(M12=0,"",IF(M13=0,"",IF(M15=0,"",IF(M16=0,"",M63)))))</f>
        <v/>
      </c>
      <c r="N20" s="195" t="str">
        <f>IF(M11=0,"", IF(M12=0,"",IF(M13=0,"",IF(M15=0,"",IF(M16=0,"",N63)))))</f>
        <v/>
      </c>
      <c r="O20" s="198" t="str">
        <f>IF(O11=0,"", IF(O13=0,"",IF(O14=0,"",IF(O15=0,"",IF(O16=0,"",O63)))))</f>
        <v/>
      </c>
      <c r="P20" s="198" t="str">
        <f>IF(O11=0,"", IF(O13=0,"",IF(O14=0,"",IF(O15=0,"",IF(O16=0,"",P63)))))</f>
        <v/>
      </c>
      <c r="Q20" s="256"/>
      <c r="R20" s="155"/>
      <c r="T20" s="119"/>
      <c r="V20"/>
    </row>
    <row r="21" spans="1:23" s="292" customFormat="1" ht="15" customHeight="1">
      <c r="A21" s="114"/>
      <c r="B21" s="230"/>
      <c r="C21" s="299"/>
      <c r="D21" s="299"/>
      <c r="E21" s="299"/>
      <c r="F21" s="299"/>
      <c r="G21" s="299"/>
      <c r="H21" s="299"/>
      <c r="I21" s="298"/>
      <c r="J21" s="293"/>
      <c r="K21" s="369"/>
      <c r="L21" s="369"/>
      <c r="M21" s="300"/>
      <c r="N21" s="300"/>
      <c r="O21" s="300"/>
      <c r="P21" s="300"/>
      <c r="Q21" s="256"/>
      <c r="R21" s="155"/>
      <c r="T21" s="119"/>
      <c r="V21"/>
    </row>
    <row r="22" spans="1:23" s="292" customFormat="1" ht="15" customHeight="1" thickBot="1">
      <c r="A22" s="114"/>
      <c r="B22" s="230"/>
      <c r="C22" s="501" t="s">
        <v>87</v>
      </c>
      <c r="D22" s="502"/>
      <c r="E22" s="503"/>
      <c r="F22" s="497" t="s">
        <v>21</v>
      </c>
      <c r="G22" s="498"/>
      <c r="H22" s="499" t="s">
        <v>22</v>
      </c>
      <c r="I22" s="500"/>
      <c r="J22" s="293"/>
      <c r="K22" s="369"/>
      <c r="L22" s="369"/>
      <c r="O22" s="295"/>
      <c r="P22" s="295"/>
      <c r="Q22" s="256"/>
      <c r="R22" s="155"/>
      <c r="U22" s="122"/>
      <c r="V22"/>
    </row>
    <row r="23" spans="1:23" s="292" customFormat="1" ht="15" customHeight="1" thickBot="1">
      <c r="A23" s="114"/>
      <c r="B23" s="230"/>
      <c r="C23" s="504"/>
      <c r="D23" s="505"/>
      <c r="E23" s="506"/>
      <c r="F23" s="494"/>
      <c r="G23" s="494"/>
      <c r="H23" s="495"/>
      <c r="I23" s="496"/>
      <c r="J23" s="472" t="s">
        <v>82</v>
      </c>
      <c r="K23" s="473"/>
      <c r="L23" s="451"/>
      <c r="M23" s="385" t="s">
        <v>21</v>
      </c>
      <c r="N23" s="513"/>
      <c r="O23" s="387" t="s">
        <v>22</v>
      </c>
      <c r="P23" s="512"/>
      <c r="Q23" s="256"/>
      <c r="R23" s="155"/>
      <c r="T23" s="119"/>
      <c r="V23"/>
    </row>
    <row r="24" spans="1:23" s="292" customFormat="1" ht="15" customHeight="1">
      <c r="A24" s="114"/>
      <c r="B24" s="230"/>
      <c r="C24" s="504"/>
      <c r="D24" s="505"/>
      <c r="E24" s="506"/>
      <c r="F24" s="534">
        <f>F56</f>
        <v>0</v>
      </c>
      <c r="G24" s="534"/>
      <c r="H24" s="530">
        <f>H56</f>
        <v>0</v>
      </c>
      <c r="I24" s="531"/>
      <c r="J24" s="474" t="s">
        <v>53</v>
      </c>
      <c r="K24" s="475"/>
      <c r="L24" s="476"/>
      <c r="M24" s="414" t="str">
        <f>IF(M11=0,"", IF(M12=0,"",IF(M13=0,"",IF(M15=0,"",IF(M16=0,"",M64)))))</f>
        <v/>
      </c>
      <c r="N24" s="415"/>
      <c r="O24" s="419" t="str">
        <f>IF(O11=0,"", IF(O13=0,"",IF(O14=0,"",IF(O15=0,"",IF(O16=0,"",O64)))))</f>
        <v/>
      </c>
      <c r="P24" s="420"/>
      <c r="Q24" s="256"/>
      <c r="R24" s="155"/>
      <c r="T24" s="119"/>
      <c r="V24"/>
    </row>
    <row r="25" spans="1:23" s="292" customFormat="1" ht="15" customHeight="1" thickBot="1">
      <c r="A25" s="114"/>
      <c r="B25" s="230"/>
      <c r="C25" s="507"/>
      <c r="D25" s="508"/>
      <c r="E25" s="509"/>
      <c r="F25" s="535">
        <f>F57</f>
        <v>0</v>
      </c>
      <c r="G25" s="535"/>
      <c r="H25" s="532">
        <f>H57</f>
        <v>0</v>
      </c>
      <c r="I25" s="533"/>
      <c r="J25" s="474" t="s">
        <v>54</v>
      </c>
      <c r="K25" s="475"/>
      <c r="L25" s="476"/>
      <c r="M25" s="416" t="str">
        <f>IF(M11=0,"", IF(M12=0,"",IF(M13=0,"",IF(M15=0,"",IF(M16=0,"",M65)))))</f>
        <v/>
      </c>
      <c r="N25" s="417"/>
      <c r="O25" s="421" t="str">
        <f>IF(O11=0,"", IF(O13=0,"",IF(O14=0,"",IF(O15=0,"",IF(O16=0,"",O65)))))</f>
        <v/>
      </c>
      <c r="P25" s="422"/>
      <c r="Q25" s="256"/>
      <c r="R25" s="155"/>
      <c r="T25" s="119"/>
      <c r="V25"/>
    </row>
    <row r="26" spans="1:23" s="292" customFormat="1" ht="12.95" customHeight="1">
      <c r="A26" s="114"/>
      <c r="B26" s="231"/>
      <c r="C26" s="232"/>
      <c r="D26" s="232"/>
      <c r="E26" s="232"/>
      <c r="F26" s="232"/>
      <c r="G26" s="232"/>
      <c r="H26" s="232"/>
      <c r="I26" s="232"/>
      <c r="J26" s="169"/>
      <c r="K26" s="169"/>
      <c r="L26" s="169"/>
      <c r="M26" s="170"/>
      <c r="N26" s="170"/>
      <c r="O26" s="171"/>
      <c r="P26" s="172"/>
      <c r="Q26" s="257"/>
      <c r="R26" s="155"/>
      <c r="T26" s="119"/>
      <c r="V26"/>
    </row>
    <row r="27" spans="1:23" s="292" customFormat="1" ht="9.9499999999999993" customHeight="1">
      <c r="A27" s="114"/>
      <c r="B27" s="114"/>
      <c r="C27" s="114"/>
      <c r="D27" s="114"/>
      <c r="E27" s="114"/>
      <c r="F27" s="114"/>
      <c r="G27" s="114"/>
      <c r="H27" s="114"/>
      <c r="I27" s="153"/>
      <c r="J27" s="155"/>
      <c r="K27" s="155"/>
      <c r="L27" s="155"/>
      <c r="M27" s="156"/>
      <c r="N27" s="156"/>
      <c r="O27" s="157"/>
      <c r="P27" s="14"/>
      <c r="Q27" s="258"/>
      <c r="R27" s="114"/>
      <c r="V27"/>
      <c r="W27" s="119"/>
    </row>
    <row r="28" spans="1:23" s="292" customFormat="1" ht="15" hidden="1" customHeight="1">
      <c r="I28" s="31"/>
      <c r="K28" s="370"/>
      <c r="L28" s="370"/>
      <c r="M28" s="523"/>
      <c r="N28" s="523"/>
      <c r="O28" s="521"/>
      <c r="P28" s="475"/>
      <c r="Q28" s="281"/>
      <c r="U28" s="122"/>
      <c r="V28"/>
      <c r="W28" s="119"/>
    </row>
    <row r="29" spans="1:23" s="292" customFormat="1" ht="15" hidden="1" customHeight="1">
      <c r="C29" s="304"/>
      <c r="I29" s="31"/>
      <c r="K29" s="370"/>
      <c r="L29" s="370"/>
      <c r="M29" s="514"/>
      <c r="N29" s="515"/>
      <c r="O29" s="521"/>
      <c r="P29" s="520"/>
      <c r="Q29" s="281"/>
      <c r="U29" s="122"/>
      <c r="V29"/>
      <c r="W29" s="119"/>
    </row>
    <row r="30" spans="1:23" s="292" customFormat="1" ht="15" hidden="1" customHeight="1">
      <c r="C30" s="304"/>
      <c r="I30" s="31"/>
      <c r="K30" s="370"/>
      <c r="L30" s="370"/>
      <c r="M30" s="516"/>
      <c r="N30" s="515"/>
      <c r="O30" s="436"/>
      <c r="P30" s="436"/>
      <c r="Q30" s="281"/>
      <c r="U30" s="122"/>
      <c r="V30" s="211"/>
      <c r="W30" s="119"/>
    </row>
    <row r="31" spans="1:23" s="292" customFormat="1" ht="15" hidden="1" customHeight="1">
      <c r="C31" s="304"/>
      <c r="I31" s="31"/>
      <c r="K31" s="370"/>
      <c r="L31" s="370"/>
      <c r="M31" s="516"/>
      <c r="N31" s="515"/>
      <c r="O31" s="521"/>
      <c r="P31" s="520"/>
      <c r="Q31" s="281"/>
      <c r="U31" s="122"/>
      <c r="V31" s="211"/>
      <c r="W31" s="119"/>
    </row>
    <row r="32" spans="1:23" s="292" customFormat="1" ht="15" hidden="1" customHeight="1">
      <c r="C32" s="304"/>
      <c r="I32" s="31"/>
      <c r="K32" s="370"/>
      <c r="L32" s="370"/>
      <c r="M32" s="436"/>
      <c r="N32" s="436"/>
      <c r="O32" s="521"/>
      <c r="P32" s="520"/>
      <c r="Q32" s="281"/>
      <c r="U32" s="122"/>
      <c r="V32" s="211"/>
      <c r="W32" s="119"/>
    </row>
    <row r="33" spans="1:23" s="292" customFormat="1" ht="15" hidden="1" customHeight="1">
      <c r="C33" s="304"/>
      <c r="I33" s="31"/>
      <c r="K33" s="370"/>
      <c r="L33" s="370"/>
      <c r="M33" s="396"/>
      <c r="N33" s="436"/>
      <c r="O33" s="521"/>
      <c r="P33" s="520"/>
      <c r="Q33" s="281"/>
      <c r="U33" s="122"/>
      <c r="V33" s="211"/>
      <c r="W33" s="119"/>
    </row>
    <row r="34" spans="1:23" s="292" customFormat="1" ht="15" hidden="1" customHeight="1">
      <c r="C34" s="304"/>
      <c r="I34" s="31"/>
      <c r="K34" s="370"/>
      <c r="L34" s="370"/>
      <c r="M34" s="517"/>
      <c r="N34" s="516"/>
      <c r="O34" s="521"/>
      <c r="P34" s="520"/>
      <c r="Q34" s="281"/>
      <c r="U34" s="122"/>
      <c r="V34" s="211"/>
      <c r="W34" s="119"/>
    </row>
    <row r="35" spans="1:23" s="292" customFormat="1" ht="15" hidden="1" customHeight="1">
      <c r="I35" s="31"/>
      <c r="K35" s="370"/>
      <c r="L35" s="370"/>
      <c r="M35" s="521"/>
      <c r="N35" s="396"/>
      <c r="O35" s="521"/>
      <c r="P35" s="520"/>
      <c r="Q35" s="281"/>
      <c r="U35" s="122"/>
      <c r="V35" s="211"/>
      <c r="W35" s="119"/>
    </row>
    <row r="36" spans="1:23" s="292" customFormat="1" ht="15" hidden="1" customHeight="1">
      <c r="I36" s="31"/>
      <c r="K36" s="370"/>
      <c r="L36" s="370"/>
      <c r="M36" s="348"/>
      <c r="N36" s="348"/>
      <c r="O36" s="310"/>
      <c r="P36" s="308"/>
      <c r="Q36" s="281"/>
      <c r="U36" s="122"/>
      <c r="V36" s="211"/>
      <c r="W36" s="119"/>
    </row>
    <row r="37" spans="1:23" s="292" customFormat="1" ht="15" hidden="1" customHeight="1">
      <c r="I37" s="31"/>
      <c r="K37" s="370"/>
      <c r="L37" s="370"/>
      <c r="M37" s="349"/>
      <c r="N37" s="350"/>
      <c r="O37" s="310"/>
      <c r="P37" s="308"/>
      <c r="Q37" s="281"/>
      <c r="U37" s="122"/>
      <c r="V37" s="211"/>
      <c r="W37" s="119"/>
    </row>
    <row r="38" spans="1:23" s="292" customFormat="1" ht="15" hidden="1" customHeight="1">
      <c r="I38" s="31"/>
      <c r="K38" s="370"/>
      <c r="L38" s="370"/>
      <c r="M38" s="300"/>
      <c r="N38" s="300"/>
      <c r="O38" s="310"/>
      <c r="P38" s="308"/>
      <c r="Q38" s="281"/>
      <c r="U38" s="122"/>
      <c r="V38" s="211"/>
      <c r="W38" s="119"/>
    </row>
    <row r="39" spans="1:23" s="292" customFormat="1" ht="15" hidden="1" customHeight="1">
      <c r="I39" s="31"/>
      <c r="K39" s="370"/>
      <c r="L39" s="370"/>
      <c r="M39" s="519"/>
      <c r="N39" s="519"/>
      <c r="O39" s="522"/>
      <c r="P39" s="522"/>
      <c r="Q39" s="281"/>
      <c r="U39" s="122"/>
      <c r="V39" s="211"/>
      <c r="W39" s="119"/>
    </row>
    <row r="40" spans="1:23" s="292" customFormat="1" ht="15" hidden="1" customHeight="1">
      <c r="I40" s="31"/>
      <c r="K40" s="370"/>
      <c r="L40" s="370"/>
      <c r="M40" s="519"/>
      <c r="N40" s="520"/>
      <c r="O40" s="521"/>
      <c r="P40" s="520"/>
      <c r="Q40" s="281"/>
      <c r="U40" s="122"/>
      <c r="V40" s="211"/>
      <c r="W40" s="119"/>
    </row>
    <row r="41" spans="1:23" s="292" customFormat="1" ht="15" hidden="1" customHeight="1">
      <c r="I41" s="31"/>
      <c r="K41" s="370"/>
      <c r="L41" s="370"/>
      <c r="M41" s="538"/>
      <c r="N41" s="538"/>
      <c r="O41" s="521"/>
      <c r="P41" s="520"/>
      <c r="Q41" s="281"/>
      <c r="U41" s="122"/>
      <c r="V41" s="211"/>
      <c r="W41" s="119"/>
    </row>
    <row r="42" spans="1:23" s="292" customFormat="1" ht="15" hidden="1" customHeight="1">
      <c r="I42" s="31"/>
      <c r="K42" s="370"/>
      <c r="L42" s="370"/>
      <c r="O42" s="129"/>
      <c r="P42" s="295"/>
      <c r="Q42" s="281"/>
      <c r="U42" s="122"/>
      <c r="V42" s="211"/>
      <c r="W42" s="119"/>
    </row>
    <row r="43" spans="1:23" s="292" customFormat="1" ht="9.9499999999999993" hidden="1" customHeight="1">
      <c r="A43" s="114"/>
      <c r="B43" s="282"/>
      <c r="C43" s="282"/>
      <c r="D43" s="282"/>
      <c r="E43" s="282"/>
      <c r="F43" s="282"/>
      <c r="G43" s="282"/>
      <c r="H43" s="282"/>
      <c r="I43" s="283"/>
      <c r="J43" s="282"/>
      <c r="K43" s="282"/>
      <c r="L43" s="282"/>
      <c r="M43" s="518"/>
      <c r="N43" s="518"/>
      <c r="O43" s="286"/>
      <c r="P43" s="287"/>
      <c r="Q43" s="288"/>
      <c r="R43" s="114"/>
      <c r="U43" s="122"/>
      <c r="V43" s="211"/>
      <c r="W43" s="119"/>
    </row>
    <row r="44" spans="1:23" s="292" customFormat="1" ht="15" hidden="1" customHeight="1">
      <c r="A44" s="114"/>
      <c r="B44" s="307"/>
      <c r="I44" s="31"/>
      <c r="K44" s="370"/>
      <c r="L44" s="370"/>
      <c r="M44" s="185"/>
      <c r="N44" s="185"/>
      <c r="O44" s="129"/>
      <c r="P44" s="295"/>
      <c r="Q44" s="265"/>
      <c r="R44" s="114"/>
      <c r="U44" s="122"/>
      <c r="V44" s="211"/>
      <c r="W44" s="119"/>
    </row>
    <row r="45" spans="1:23" s="292" customFormat="1" ht="15" hidden="1" customHeight="1">
      <c r="A45" s="114"/>
      <c r="B45" s="230"/>
      <c r="I45" s="31"/>
      <c r="K45" s="370"/>
      <c r="L45" s="370"/>
      <c r="M45" s="185"/>
      <c r="N45" s="185"/>
      <c r="O45" s="129"/>
      <c r="P45" s="295"/>
      <c r="Q45" s="265"/>
      <c r="R45" s="114"/>
      <c r="U45" s="122"/>
      <c r="V45" s="211"/>
      <c r="W45" s="119"/>
    </row>
    <row r="46" spans="1:23" s="292" customFormat="1" ht="15" hidden="1" customHeight="1">
      <c r="A46" s="114"/>
      <c r="B46" s="230"/>
      <c r="G46" s="539" t="s">
        <v>74</v>
      </c>
      <c r="H46" s="473"/>
      <c r="I46" s="473"/>
      <c r="J46" s="473"/>
      <c r="K46" s="372"/>
      <c r="L46" s="372"/>
      <c r="M46" s="185"/>
      <c r="N46" s="185"/>
      <c r="O46" s="129"/>
      <c r="P46" s="295"/>
      <c r="Q46" s="265"/>
      <c r="R46" s="114"/>
      <c r="U46" s="122"/>
      <c r="V46" s="211"/>
      <c r="W46" s="119"/>
    </row>
    <row r="47" spans="1:23" s="292" customFormat="1" ht="15" hidden="1" customHeight="1" thickBot="1">
      <c r="A47" s="114"/>
      <c r="B47" s="230"/>
      <c r="I47" s="31"/>
      <c r="K47" s="370"/>
      <c r="L47" s="370"/>
      <c r="M47" s="185"/>
      <c r="N47" s="185"/>
      <c r="O47" s="129"/>
      <c r="P47" s="295"/>
      <c r="Q47" s="265"/>
      <c r="R47" s="114"/>
      <c r="U47" s="122"/>
      <c r="V47" s="211"/>
      <c r="W47" s="119"/>
    </row>
    <row r="48" spans="1:23" s="292" customFormat="1" ht="15" hidden="1" customHeight="1" thickBot="1">
      <c r="A48" s="114"/>
      <c r="B48" s="328"/>
      <c r="C48" s="536" t="s">
        <v>73</v>
      </c>
      <c r="D48" s="536"/>
      <c r="E48" s="536"/>
      <c r="F48" s="536"/>
      <c r="G48" s="536"/>
      <c r="H48" s="536"/>
      <c r="I48" s="537"/>
      <c r="J48" s="329"/>
      <c r="K48" s="329"/>
      <c r="L48" s="329"/>
      <c r="M48" s="329"/>
      <c r="N48" s="329"/>
      <c r="O48" s="329"/>
      <c r="P48" s="329"/>
      <c r="Q48" s="330"/>
      <c r="R48" s="114"/>
      <c r="U48" s="122"/>
      <c r="V48" s="211"/>
      <c r="W48" s="119"/>
    </row>
    <row r="49" spans="1:23" s="292" customFormat="1" ht="15" hidden="1" customHeight="1" thickBot="1">
      <c r="A49" s="114"/>
      <c r="B49" s="335"/>
      <c r="C49" s="524" t="s">
        <v>72</v>
      </c>
      <c r="D49" s="524"/>
      <c r="E49" s="524"/>
      <c r="F49" s="524"/>
      <c r="G49" s="524"/>
      <c r="H49" s="524"/>
      <c r="I49" s="525"/>
      <c r="J49" s="525"/>
      <c r="K49" s="371"/>
      <c r="L49" s="371"/>
      <c r="M49" s="526" t="s">
        <v>21</v>
      </c>
      <c r="N49" s="527"/>
      <c r="O49" s="528" t="s">
        <v>22</v>
      </c>
      <c r="P49" s="529"/>
      <c r="Q49" s="341"/>
      <c r="R49" s="114"/>
      <c r="U49" s="122"/>
      <c r="V49" s="211"/>
      <c r="W49" s="119"/>
    </row>
    <row r="50" spans="1:23" s="292" customFormat="1" ht="15" hidden="1" customHeight="1">
      <c r="A50" s="114"/>
      <c r="B50" s="335"/>
      <c r="C50" s="336">
        <f>IF(M62=0,0,IF(M62=I70,G70,IF(M62=I71,G71,IF(M62=I72,G72,IF(M62=I73,G73,IF(M62=I74,G74,IF(M62&gt;I74,G75,IF(AND(M62&gt;0,M62&lt;I70),G70,IF(AND(M62&gt;I70,M62&lt;I71),G70,IF(AND(M62&gt;I71,M62&lt;I72),G71,IF(AND(M62&gt;I72,M62&lt;I73),G72,IF(AND(M62&gt;I73,M62&lt;I74),G73))))))))))))</f>
        <v>1.1000000000000001</v>
      </c>
      <c r="D50" s="337"/>
      <c r="E50" s="337"/>
      <c r="F50" s="337"/>
      <c r="G50" s="337"/>
      <c r="H50" s="337"/>
      <c r="I50" s="338">
        <f>IF(O62=0,0,IF(O62=I70,G70,IF(O62=I71,G71,IF(O62=I72,G72,IF(O62=I73,G73,IF(O62=I74,G74,IF(O62&gt;I74,G75,IF(AND(O62&gt;0,M62&lt;I70),G70,IF(AND(O62&gt;I70,M62&lt;I71),G70,IF(AND(O62&gt;I71,O62&lt;I72),G71,IF(AND(O62&gt;I72,O62&lt;I73),G72,IF(AND(O62&gt;I73,O62&lt;I74),G73))))))))))))</f>
        <v>1.1000000000000001</v>
      </c>
      <c r="J50" s="339" t="s">
        <v>69</v>
      </c>
      <c r="K50" s="339"/>
      <c r="L50" s="339"/>
      <c r="M50" s="221" t="e">
        <f>(N50/M24)-1</f>
        <v>#VALUE!</v>
      </c>
      <c r="N50" s="216" t="e">
        <f>C50*M19</f>
        <v>#VALUE!</v>
      </c>
      <c r="O50" s="227" t="e">
        <f>(P50/O24)-1</f>
        <v>#VALUE!</v>
      </c>
      <c r="P50" s="225" t="e">
        <f>I50*O62</f>
        <v>#VALUE!</v>
      </c>
      <c r="Q50" s="341"/>
      <c r="R50" s="114"/>
      <c r="U50" s="122"/>
      <c r="V50" s="211"/>
      <c r="W50" s="119"/>
    </row>
    <row r="51" spans="1:23" s="292" customFormat="1" ht="15" hidden="1" customHeight="1" thickBot="1">
      <c r="A51" s="114"/>
      <c r="B51" s="335"/>
      <c r="C51" s="340">
        <f>IF(M62=0,0,IF(M62=I70,H70,IF(M62=I71,H71,IF(M62=I72,H72,IF(M62=I73,H73,IF(M62=I74,H74,IF(M62&gt;I74,H75,IF(AND(M62&gt;0,M62&lt;I70),H70,IF(AND(M62&gt;I70,M62&lt;I71),H70,IF(AND(M62&gt;I71,M62&lt;I72),H71,IF(AND(M62&gt;I72,M62&lt;I73),H72,IF(AND(M62&gt;I73,M62&lt;I74),H73))))))))))))</f>
        <v>1.4</v>
      </c>
      <c r="D51" s="336"/>
      <c r="E51" s="336"/>
      <c r="F51" s="336"/>
      <c r="G51" s="336"/>
      <c r="H51" s="336"/>
      <c r="I51" s="340">
        <f>IF(O62=0,0,IF(O62=I70,H70,IF(O62=I71,H71,IF(O62=I72,H72,IF(O62=I73,H73,IF(O62=I74,H74,IF(O62&gt;I74,H75,IF(AND(O62&gt;0,O62&lt;I70),H70,IF(AND(O62&gt;I70,O62&lt;I71),H70,IF(AND(O62&gt;I71,O62&lt;I72),H71,IF(AND(O62&gt;I72,O62&lt;I73),H72,IF(AND(O62&gt;I73,O62&lt;I74),H73))))))))))))</f>
        <v>1.4</v>
      </c>
      <c r="J51" s="339" t="s">
        <v>69</v>
      </c>
      <c r="K51" s="339"/>
      <c r="L51" s="339"/>
      <c r="M51" s="222" t="e">
        <f>(N51/M25)-1</f>
        <v>#VALUE!</v>
      </c>
      <c r="N51" s="223" t="e">
        <f>C51*N19</f>
        <v>#VALUE!</v>
      </c>
      <c r="O51" s="228" t="e">
        <f>(P51/O25)-1</f>
        <v>#VALUE!</v>
      </c>
      <c r="P51" s="226" t="e">
        <f>I51*P62</f>
        <v>#VALUE!</v>
      </c>
      <c r="Q51" s="341"/>
      <c r="R51" s="114"/>
      <c r="U51" s="122"/>
      <c r="V51" s="211"/>
      <c r="W51" s="119"/>
    </row>
    <row r="52" spans="1:23" s="292" customFormat="1" ht="15" hidden="1" customHeight="1" thickBot="1">
      <c r="A52" s="114"/>
      <c r="B52" s="331"/>
      <c r="C52" s="332"/>
      <c r="D52" s="333"/>
      <c r="E52" s="333"/>
      <c r="F52" s="333"/>
      <c r="G52" s="333"/>
      <c r="H52" s="333"/>
      <c r="I52" s="332"/>
      <c r="J52" s="332"/>
      <c r="K52" s="332"/>
      <c r="L52" s="332"/>
      <c r="M52" s="332"/>
      <c r="N52" s="332"/>
      <c r="O52" s="332"/>
      <c r="P52" s="332"/>
      <c r="Q52" s="334"/>
      <c r="R52" s="114"/>
      <c r="U52" s="122"/>
      <c r="V52" s="211"/>
      <c r="W52" s="119"/>
    </row>
    <row r="53" spans="1:23" s="292" customFormat="1" ht="15" hidden="1" customHeight="1">
      <c r="A53" s="114"/>
      <c r="B53" s="230"/>
      <c r="K53" s="370"/>
      <c r="L53" s="370"/>
      <c r="M53" s="185"/>
      <c r="N53" s="185"/>
      <c r="O53" s="129"/>
      <c r="P53" s="295"/>
      <c r="Q53" s="265"/>
      <c r="R53" s="114"/>
      <c r="U53" s="122"/>
      <c r="V53" s="211"/>
      <c r="W53" s="119"/>
    </row>
    <row r="54" spans="1:23" s="292" customFormat="1" ht="15" hidden="1" customHeight="1">
      <c r="A54" s="155"/>
      <c r="B54" s="230"/>
      <c r="D54" s="367"/>
      <c r="F54" s="327">
        <f>F23</f>
        <v>0</v>
      </c>
      <c r="G54" s="327">
        <f>IF(F54=0,0,F54+2.605)</f>
        <v>0</v>
      </c>
      <c r="H54" s="327">
        <f>H23</f>
        <v>0</v>
      </c>
      <c r="I54" s="327">
        <f>IF(H54=0,0,H54+3.471)</f>
        <v>0</v>
      </c>
      <c r="J54" s="312"/>
      <c r="K54" s="312"/>
      <c r="L54" s="312"/>
      <c r="M54" s="389" t="str">
        <f>IF(M11=0,"",M11)</f>
        <v/>
      </c>
      <c r="N54" s="390"/>
      <c r="O54" s="389" t="str">
        <f>IF(O11=0,"",O11)</f>
        <v/>
      </c>
      <c r="P54" s="390"/>
      <c r="Q54" s="267"/>
      <c r="R54" s="114"/>
      <c r="U54" s="122"/>
      <c r="V54" s="211"/>
      <c r="W54" s="119"/>
    </row>
    <row r="55" spans="1:23" s="292" customFormat="1" ht="15" hidden="1" customHeight="1">
      <c r="A55" s="155"/>
      <c r="B55" s="230"/>
      <c r="D55" s="351"/>
      <c r="F55" s="306" t="e">
        <f>F56/F54</f>
        <v>#DIV/0!</v>
      </c>
      <c r="G55" s="306" t="e">
        <f>F57/G54</f>
        <v>#DIV/0!</v>
      </c>
      <c r="H55" s="306" t="e">
        <f>H56/H54</f>
        <v>#DIV/0!</v>
      </c>
      <c r="I55" s="306" t="e">
        <f>H57/I54</f>
        <v>#DIV/0!</v>
      </c>
      <c r="J55" s="312"/>
      <c r="K55" s="312"/>
      <c r="L55" s="312"/>
      <c r="M55" s="389" t="str">
        <f>IF(M12=0,"",M12)</f>
        <v/>
      </c>
      <c r="N55" s="390"/>
      <c r="O55" s="418"/>
      <c r="P55" s="379"/>
      <c r="Q55" s="268"/>
      <c r="R55" s="114"/>
      <c r="U55" s="122"/>
      <c r="V55" s="211"/>
      <c r="W55" s="119"/>
    </row>
    <row r="56" spans="1:23" s="292" customFormat="1" ht="15" hidden="1" customHeight="1">
      <c r="A56" s="155"/>
      <c r="B56" s="230"/>
      <c r="D56" s="351"/>
      <c r="F56" s="540">
        <f>F61</f>
        <v>0</v>
      </c>
      <c r="G56" s="540"/>
      <c r="H56" s="541">
        <f>H61</f>
        <v>0</v>
      </c>
      <c r="I56" s="541"/>
      <c r="J56" s="312"/>
      <c r="K56" s="312"/>
      <c r="L56" s="312"/>
      <c r="M56" s="389" t="str">
        <f>IF(M13=0,"",M13)</f>
        <v/>
      </c>
      <c r="N56" s="390"/>
      <c r="O56" s="411" t="str">
        <f>IF(O11=0,"",O13)</f>
        <v/>
      </c>
      <c r="P56" s="423"/>
      <c r="Q56" s="268"/>
      <c r="R56" s="114"/>
      <c r="U56" s="122"/>
      <c r="V56" s="211"/>
      <c r="W56" s="119"/>
    </row>
    <row r="57" spans="1:23" s="292" customFormat="1" ht="15" hidden="1" customHeight="1">
      <c r="A57" s="155"/>
      <c r="B57" s="230"/>
      <c r="F57" s="540">
        <f>G61</f>
        <v>0</v>
      </c>
      <c r="G57" s="540"/>
      <c r="H57" s="541">
        <f>I61</f>
        <v>0</v>
      </c>
      <c r="I57" s="541"/>
      <c r="J57" s="312"/>
      <c r="K57" s="312"/>
      <c r="L57" s="312"/>
      <c r="M57" s="379"/>
      <c r="N57" s="379"/>
      <c r="O57" s="424" t="str">
        <f>IF(O11=0,"",O14)</f>
        <v/>
      </c>
      <c r="P57" s="425"/>
      <c r="Q57" s="268"/>
      <c r="R57" s="114"/>
      <c r="U57" s="122"/>
      <c r="V57" s="211"/>
      <c r="W57" s="119"/>
    </row>
    <row r="58" spans="1:23" s="292" customFormat="1" ht="15" hidden="1" customHeight="1">
      <c r="A58" s="155"/>
      <c r="B58" s="230"/>
      <c r="F58" s="542">
        <f>SUM(F56:G57)/2</f>
        <v>0</v>
      </c>
      <c r="G58" s="543"/>
      <c r="H58" s="542">
        <f>SUM(H56:I57)/2</f>
        <v>0</v>
      </c>
      <c r="I58" s="543"/>
      <c r="J58" s="312"/>
      <c r="K58" s="312"/>
      <c r="L58" s="312"/>
      <c r="M58" s="380" t="str">
        <f>IF(M13=0,"",M13+75)</f>
        <v/>
      </c>
      <c r="N58" s="381"/>
      <c r="O58" s="380" t="str">
        <f>IF(O13=0,"",O13+75)</f>
        <v/>
      </c>
      <c r="P58" s="381"/>
      <c r="Q58" s="267"/>
      <c r="R58" s="114"/>
      <c r="U58" s="122"/>
      <c r="V58" s="211"/>
      <c r="W58" s="119"/>
    </row>
    <row r="59" spans="1:23" s="292" customFormat="1" ht="15" hidden="1" customHeight="1">
      <c r="A59" s="155"/>
      <c r="B59" s="230"/>
      <c r="F59" s="325" t="s">
        <v>77</v>
      </c>
      <c r="G59" s="325" t="s">
        <v>78</v>
      </c>
      <c r="H59" s="326" t="s">
        <v>79</v>
      </c>
      <c r="I59" s="326" t="s">
        <v>80</v>
      </c>
      <c r="J59" s="312"/>
      <c r="K59" s="312"/>
      <c r="L59" s="312"/>
      <c r="M59" s="382" t="str">
        <f>IF(M58="","",M16)</f>
        <v/>
      </c>
      <c r="N59" s="382"/>
      <c r="O59" s="410" t="str">
        <f>IF(O58="","",O16)</f>
        <v/>
      </c>
      <c r="P59" s="411"/>
      <c r="Q59" s="267"/>
      <c r="R59" s="114"/>
      <c r="U59" s="122"/>
      <c r="V59" s="211"/>
      <c r="W59" s="119"/>
    </row>
    <row r="60" spans="1:23" s="292" customFormat="1" ht="15" hidden="1" customHeight="1">
      <c r="A60" s="155"/>
      <c r="B60" s="230"/>
      <c r="F60" s="317">
        <v>2019</v>
      </c>
      <c r="G60" s="316">
        <v>2020</v>
      </c>
      <c r="H60" s="317">
        <v>2019</v>
      </c>
      <c r="I60" s="317">
        <v>2020</v>
      </c>
      <c r="J60" s="312"/>
      <c r="K60" s="312"/>
      <c r="L60" s="312"/>
      <c r="M60" s="410">
        <v>43830</v>
      </c>
      <c r="N60" s="410"/>
      <c r="O60" s="410">
        <v>43830</v>
      </c>
      <c r="P60" s="411"/>
      <c r="Q60" s="267"/>
      <c r="R60" s="114"/>
      <c r="U60" s="122"/>
      <c r="V60" s="211"/>
      <c r="W60" s="119"/>
    </row>
    <row r="61" spans="1:23" s="292" customFormat="1" ht="15" hidden="1" customHeight="1">
      <c r="A61" s="155"/>
      <c r="B61" s="230"/>
      <c r="F61" s="352">
        <f>IF(F67="OUT","OUT",SUM(F62:F67))</f>
        <v>0</v>
      </c>
      <c r="G61" s="353">
        <f>IF(G67="OUT","OUT",SUM(G62:G67))</f>
        <v>0</v>
      </c>
      <c r="H61" s="352">
        <f>IF(H67="OUT","OUT",SUM(H62:H67))</f>
        <v>0</v>
      </c>
      <c r="I61" s="352">
        <f>IF(I67="OUT","OUT",SUM(I62:I67))</f>
        <v>0</v>
      </c>
      <c r="J61" s="312"/>
      <c r="K61" s="312"/>
      <c r="L61" s="312"/>
      <c r="M61" s="213" t="str">
        <f>IF(M58="","",(M60-M59)/365.25)</f>
        <v/>
      </c>
      <c r="N61" s="213" t="str">
        <f>IF(M58="","",M61+1)</f>
        <v/>
      </c>
      <c r="O61" s="213" t="str">
        <f>IF(O58="","",(O60-O59)/365.25)</f>
        <v/>
      </c>
      <c r="P61" s="213" t="str">
        <f>IF(O58="","",O61+1)</f>
        <v/>
      </c>
      <c r="Q61" s="267"/>
      <c r="R61" s="114"/>
      <c r="U61" s="122"/>
      <c r="V61" s="211"/>
      <c r="W61" s="119"/>
    </row>
    <row r="62" spans="1:23" s="292" customFormat="1" ht="15" hidden="1" customHeight="1">
      <c r="A62" s="155"/>
      <c r="B62" s="230"/>
      <c r="C62" s="311"/>
      <c r="D62" s="311"/>
      <c r="E62" s="319">
        <v>1</v>
      </c>
      <c r="F62" s="355" t="b">
        <f>IF(AND($F$54&lt;=$I$70,$F$54&gt;0),($F$54-0)*$G$70,IF($F$54&gt;$I$70,0))</f>
        <v>0</v>
      </c>
      <c r="G62" s="359" t="b">
        <f>IF(AND($G$54&lt;=$I$70,$G$54&gt;0),($G$54-0)*$H$70,IF($G$54&gt;$I$70,0))</f>
        <v>0</v>
      </c>
      <c r="H62" s="354" t="b">
        <f>IF(AND($H$54&lt;=$I$70,$H$54&gt;0),($H$54-0)*$G$70,IF($H$54&gt;$I$70,0))</f>
        <v>0</v>
      </c>
      <c r="I62" s="354" t="b">
        <f>IF(AND($I$54&lt;=$I$70,$I$54&gt;0),($I$54-0)*$H$70,IF($I$54&gt;$I$70,0))</f>
        <v>0</v>
      </c>
      <c r="J62" s="347"/>
      <c r="K62" s="347"/>
      <c r="L62" s="347"/>
      <c r="M62" s="212" t="str">
        <f>IF(M54="","GO",IF(M58="", "", IF(M55&lt;=0,"SIGUE",IF(M56&lt;=0,"SIGUE",IF(M58&lt;=0,"SIGUE",IF(M59&lt;=0,"SIGUE",(0.01149*M54)+(3.879*M55)+(0.009541*M56)+(0.04008*M58)+(2.605*M61)+4.35))))))</f>
        <v>GO</v>
      </c>
      <c r="N62" s="212" t="str">
        <f>IF(M54="","GO",IF(M58="", "",IF(M55&lt;=0,"SIGUE",IF(M56&lt;=0,"SIGUE",IF(M58&lt;=0,"SIGUE",IF(M59&lt;=0,"SIGUE",(0.01149*M54)+(3.879*M55)+(0.009541*M56)+(0.04008*M58)+(2.605*N61)+4.35))))))</f>
        <v>GO</v>
      </c>
      <c r="O62" s="212" t="str">
        <f>IF(O54="","GO",IF(O58="", "",IF(O56&lt;=0,"SIGUE",IF(O58&lt;=0,"SIGUE",IF(O59&lt;=0,"SIGUE",((0.01642*O54)+(0.005106*O56)+(0.0114*O57)+(0.05745*O58)+(3.471*O61)-37.15))))))</f>
        <v>GO</v>
      </c>
      <c r="P62" s="212" t="str">
        <f>IF(O54="","GO",IF(O58="", "", IF(O56&lt;=0,"SIGUE",IF(O58&lt;=0,"SIGUE",IF(O59&lt;=0,"SIGUE",((0.01642*O54)+(0.005106*O56)+(0.0114*O57)+(0.05745*O58)+(3.471*P61)-37.15))))))</f>
        <v>GO</v>
      </c>
      <c r="Q62" s="269" t="s">
        <v>63</v>
      </c>
      <c r="R62" s="275"/>
      <c r="U62" s="122"/>
      <c r="V62" s="211"/>
      <c r="W62" s="119"/>
    </row>
    <row r="63" spans="1:23" s="292" customFormat="1" ht="15" hidden="1" customHeight="1">
      <c r="A63" s="155"/>
      <c r="B63" s="230"/>
      <c r="C63" s="311"/>
      <c r="D63" s="311"/>
      <c r="E63" s="319">
        <v>2</v>
      </c>
      <c r="F63" s="356" t="b">
        <f>IF(AND($F$54&lt;=$I$71,$F$54&gt;0),($F$54-0)*$G$71,IF($F$54&gt;$I$71,$G$71*($I$71-$I$70)))</f>
        <v>0</v>
      </c>
      <c r="G63" s="360" t="b">
        <f>IF(AND($G$54&lt;=$I$71,$G$54&gt;$I$70),($G$54-$I$70)*$H$71,IF($G$54&gt;$I$71,$H$71*($I$71-$I$70)))</f>
        <v>0</v>
      </c>
      <c r="H63" s="365" t="b">
        <f>IF(AND($H$54&lt;=$I$71,$H$54&gt;0),($H$54-0)*$G$71,IF($H$54&gt;$I$71,$G$71*($I$71-$I$70)))</f>
        <v>0</v>
      </c>
      <c r="I63" s="365" t="b">
        <f>IF(AND($I$54&lt;=$I$71,$I$54&gt;$I$70),($I$54-$I$70)*$H$71,IF($I$54&gt;$I$71,$H$71*($I$71-$I$70)))</f>
        <v>0</v>
      </c>
      <c r="J63" s="312"/>
      <c r="K63" s="312"/>
      <c r="L63" s="312"/>
      <c r="M63" s="306" t="str">
        <f>IF(M58="","",M64/M62)</f>
        <v/>
      </c>
      <c r="N63" s="306" t="str">
        <f>IF(M58="","",M65/N62)</f>
        <v/>
      </c>
      <c r="O63" s="306" t="str">
        <f>IF(O58="","",O64/O62)</f>
        <v/>
      </c>
      <c r="P63" s="306" t="str">
        <f>IF(O58="","",O65/P62)</f>
        <v/>
      </c>
      <c r="Q63" s="268"/>
      <c r="R63" s="114"/>
      <c r="U63" s="122"/>
      <c r="V63" s="211"/>
      <c r="W63" s="119"/>
    </row>
    <row r="64" spans="1:23" s="292" customFormat="1" ht="15" hidden="1" customHeight="1">
      <c r="A64" s="155"/>
      <c r="B64" s="230"/>
      <c r="C64" s="311"/>
      <c r="D64" s="311"/>
      <c r="E64" s="319">
        <v>3</v>
      </c>
      <c r="F64" s="356" t="b">
        <f>IF(AND($F$54&lt;=$I$72,$F$54&gt;$I$71),($F$54-$I$71)*$G$72,IF($F$54&gt;$I$72,$G$72*($I$72-$I$71)))</f>
        <v>0</v>
      </c>
      <c r="G64" s="360" t="b">
        <f>IF(AND($G$54&lt;=$I$72,$G$54&gt;$I$71),($G$54-$I$71)*$H$72,IF($G$54&gt;$I$72,$H$72*($I$72-$I$71)))</f>
        <v>0</v>
      </c>
      <c r="H64" s="365" t="b">
        <f>IF(AND($H$54&lt;=$I$72,$H$54&gt;$I$71),($H$54-$I$71)*$G$72,IF($H$54&gt;$I$72,$G$72*($I$72-$I$71)))</f>
        <v>0</v>
      </c>
      <c r="I64" s="365" t="b">
        <f>IF(AND($I$54&lt;=$I$72,$I$54&gt;$I$71),($I$54-$I$71)*$H$72,IF($I$54&gt;$I$72,$H$72*($I$72-$I$71)))</f>
        <v>0</v>
      </c>
      <c r="J64" s="312"/>
      <c r="K64" s="312"/>
      <c r="L64" s="312"/>
      <c r="M64" s="377" t="str">
        <f>IF(M58="","",M69)</f>
        <v/>
      </c>
      <c r="N64" s="377"/>
      <c r="O64" s="378" t="str">
        <f>IF(O58="","",O69)</f>
        <v/>
      </c>
      <c r="P64" s="378"/>
      <c r="Q64" s="270"/>
      <c r="R64" s="114"/>
      <c r="U64" s="122"/>
      <c r="V64" s="211"/>
      <c r="W64" s="119"/>
    </row>
    <row r="65" spans="1:27" s="292" customFormat="1" ht="15" hidden="1" customHeight="1">
      <c r="A65" s="155"/>
      <c r="B65" s="230"/>
      <c r="C65" s="311"/>
      <c r="D65" s="311"/>
      <c r="E65" s="319">
        <v>4</v>
      </c>
      <c r="F65" s="356" t="b">
        <f>IF(AND($F$54&lt;=$I$73,$F$54&gt;$I$72),($F$54-$I$72)*$G$73,IF($F$54&gt;$I$73,$G$73*($I$73-$I$72)))</f>
        <v>0</v>
      </c>
      <c r="G65" s="360" t="b">
        <f>IF(AND($G$54&lt;=$I$73,$G$54&gt;$I$72),($G$54-$I$72)*$H$73,IF($G$54&gt;$I$73,$H$73*($I$73-$I$72)))</f>
        <v>0</v>
      </c>
      <c r="H65" s="365" t="b">
        <f>IF(AND($H$54&lt;=$I$73,$H$54&gt;$I$72),($H$54-$I$72)*$G$73,IF($H$54&gt;$I$73,$G$73*($I$73-$I$72)))</f>
        <v>0</v>
      </c>
      <c r="I65" s="365" t="b">
        <f>IF(AND($I$54&lt;=$I$73,$I$54&gt;$I$72),($I$54-$I$72)*$H$73,IF($I$54&gt;$I$73,$H$73*($I$73-$I$72)))</f>
        <v>0</v>
      </c>
      <c r="J65" s="312"/>
      <c r="K65" s="312"/>
      <c r="L65" s="312"/>
      <c r="M65" s="377" t="str">
        <f>IF(M58="","",N69)</f>
        <v/>
      </c>
      <c r="N65" s="377"/>
      <c r="O65" s="378" t="str">
        <f>IF(O58="","",P69)</f>
        <v/>
      </c>
      <c r="P65" s="378"/>
      <c r="Q65" s="271"/>
      <c r="R65" s="114"/>
      <c r="U65" s="122"/>
      <c r="V65" s="211"/>
      <c r="W65" s="119"/>
    </row>
    <row r="66" spans="1:27" s="292" customFormat="1" ht="15" hidden="1" customHeight="1">
      <c r="A66" s="155"/>
      <c r="B66" s="230"/>
      <c r="C66" s="311"/>
      <c r="D66" s="311"/>
      <c r="E66" s="319">
        <v>5</v>
      </c>
      <c r="F66" s="356" t="b">
        <f>IF(AND($F$54&lt;=$I$74,$F$54&gt;$I$73),($F$54-$I$73)*$G$74,IF($F$54&gt;$I$74,$G$74*($I$74-$I$73)))</f>
        <v>0</v>
      </c>
      <c r="G66" s="360" t="b">
        <f>IF(AND($G$54&lt;=$I$74,$G$54&gt;$I$73),($G$54-$I$73)*$H$74,IF($G$54&gt;$I$74,$H$74*($I$74-$I$73)))</f>
        <v>0</v>
      </c>
      <c r="H66" s="365" t="b">
        <f>IF(AND($H$54&lt;=$I$74,$H$54&gt;$I$73),($H$54-$I$73)*$G$74,IF($H$54&gt;$I$74,$G$74*($I$74-$I$73)))</f>
        <v>0</v>
      </c>
      <c r="I66" s="365" t="b">
        <f>IF(AND($I$54&lt;=$I$74,$I$54&gt;$I$73),($I$54-$I$73)*$H$74,IF($I$54&gt;$I$74,$H$74*($I$74-$I$73)))</f>
        <v>0</v>
      </c>
      <c r="J66" s="312"/>
      <c r="K66" s="312"/>
      <c r="L66" s="312"/>
      <c r="Q66" s="272"/>
      <c r="R66" s="114"/>
      <c r="U66" s="122"/>
      <c r="V66" s="211"/>
      <c r="W66" s="119"/>
    </row>
    <row r="67" spans="1:27" s="292" customFormat="1" ht="15" hidden="1" customHeight="1">
      <c r="A67" s="155"/>
      <c r="B67" s="230"/>
      <c r="C67" s="311"/>
      <c r="D67" s="311"/>
      <c r="E67" s="319">
        <v>6</v>
      </c>
      <c r="F67" s="357" t="b">
        <f>IF(AND($F$54&lt;=$I$75,$F$54&gt;$I$74),($F$54-$I$74)*$G$75,IF($F$54&gt;$I$75,"OUT"))</f>
        <v>0</v>
      </c>
      <c r="G67" s="361" t="b">
        <f>IF(AND($G$54&lt;=$I$75,$G$54&gt;$I$74),($G$54-$I$74)*$H$75,IF($G$54&gt;$I$75,"OUT"))</f>
        <v>0</v>
      </c>
      <c r="H67" s="366" t="b">
        <f>IF(AND($H$54&lt;=$I$75,$H$54&gt;$I$74),($H$54-$I$74)*$G$75,IF($H$54&gt;$I$75,"OUT"))</f>
        <v>0</v>
      </c>
      <c r="I67" s="366" t="b">
        <f>IF(AND($I$54&lt;=$I$75,$I$54&gt;$I$74),($I$54-$I$74)*$H$75,IF($I$54&gt;$I$75,"OUT"))</f>
        <v>0</v>
      </c>
      <c r="J67" s="312"/>
      <c r="K67" s="312"/>
      <c r="L67" s="312"/>
      <c r="M67" s="325" t="s">
        <v>83</v>
      </c>
      <c r="N67" s="325" t="s">
        <v>84</v>
      </c>
      <c r="O67" s="326" t="s">
        <v>85</v>
      </c>
      <c r="P67" s="326" t="s">
        <v>86</v>
      </c>
      <c r="Q67" s="256"/>
      <c r="R67" s="155"/>
      <c r="U67" s="122"/>
      <c r="V67" s="211"/>
      <c r="W67" s="119"/>
    </row>
    <row r="68" spans="1:27" s="292" customFormat="1" ht="15" hidden="1" customHeight="1">
      <c r="A68" s="155"/>
      <c r="B68" s="230"/>
      <c r="F68" s="304"/>
      <c r="G68" s="304"/>
      <c r="H68" s="304"/>
      <c r="I68" s="303"/>
      <c r="J68" s="301"/>
      <c r="K68" s="301"/>
      <c r="L68" s="301"/>
      <c r="M68" s="317">
        <v>2019</v>
      </c>
      <c r="N68" s="316">
        <v>2020</v>
      </c>
      <c r="O68" s="317">
        <v>2019</v>
      </c>
      <c r="P68" s="317">
        <v>2020</v>
      </c>
      <c r="Q68" s="297"/>
      <c r="R68" s="192"/>
      <c r="U68" s="122"/>
      <c r="V68" s="211"/>
      <c r="W68" s="119"/>
    </row>
    <row r="69" spans="1:27" s="292" customFormat="1" ht="15" hidden="1" customHeight="1">
      <c r="A69" s="155"/>
      <c r="B69" s="230"/>
      <c r="C69" s="305"/>
      <c r="D69" s="309"/>
      <c r="E69" s="309"/>
      <c r="F69" s="315"/>
      <c r="G69" s="316">
        <v>2019</v>
      </c>
      <c r="H69" s="317">
        <v>2020</v>
      </c>
      <c r="I69" s="318"/>
      <c r="J69" s="302"/>
      <c r="K69" s="302"/>
      <c r="L69" s="302"/>
      <c r="M69" s="358" t="str">
        <f>IF(M75="OUT","OUT",SUM(M70:M75))</f>
        <v>OUT</v>
      </c>
      <c r="N69" s="314" t="str">
        <f>IF(N75="OUT","OUT",SUM(N70:N75))</f>
        <v>OUT</v>
      </c>
      <c r="O69" s="313" t="str">
        <f>IF(O75="OUT","OUT",SUM(O70:O75))</f>
        <v>OUT</v>
      </c>
      <c r="P69" s="313" t="str">
        <f>IF(P75="OUT","OUT",SUM(P70:P75))</f>
        <v>OUT</v>
      </c>
      <c r="Q69" s="274"/>
      <c r="R69" s="192"/>
      <c r="W69" s="119"/>
    </row>
    <row r="70" spans="1:27" s="292" customFormat="1" ht="15" hidden="1" customHeight="1">
      <c r="A70" s="155"/>
      <c r="B70" s="230"/>
      <c r="C70" s="164"/>
      <c r="D70" s="342"/>
      <c r="E70" s="309"/>
      <c r="F70" s="319">
        <v>1</v>
      </c>
      <c r="G70" s="320">
        <v>0</v>
      </c>
      <c r="H70" s="321">
        <v>0</v>
      </c>
      <c r="I70" s="322">
        <v>95</v>
      </c>
      <c r="J70" s="177"/>
      <c r="K70" s="177"/>
      <c r="L70" s="177"/>
      <c r="M70" s="355">
        <f>IF(AND($M$62&lt;=$I$70,$M$62&gt;0),($M$62-0)*$G$70,IF($M$62&gt;$I$70,0))</f>
        <v>0</v>
      </c>
      <c r="N70" s="359">
        <f>IF(AND($N$62&lt;=$I$70,$N$62&gt;0),($N$62-0)*$I$70,IF($N$62&gt;$I$70,0))</f>
        <v>0</v>
      </c>
      <c r="O70" s="354">
        <f>IF(AND($O$62&lt;=$I$70,$O$62&gt;0),($O$62-0)*$G$70,IF($O$62&gt;$I$70,0))</f>
        <v>0</v>
      </c>
      <c r="P70" s="354">
        <f>IF(AND($P$62&lt;=$I$70,$P$62&gt;0),($P$62-0)*$H$70,IF($P$62&gt;$I$70,0))</f>
        <v>0</v>
      </c>
      <c r="Q70" s="242">
        <v>1</v>
      </c>
      <c r="R70" s="276"/>
    </row>
    <row r="71" spans="1:27" s="292" customFormat="1" ht="15" hidden="1" customHeight="1">
      <c r="A71" s="155"/>
      <c r="B71" s="230"/>
      <c r="C71" s="343"/>
      <c r="D71" s="305"/>
      <c r="E71" s="309"/>
      <c r="F71" s="319">
        <v>2</v>
      </c>
      <c r="G71" s="320">
        <v>0</v>
      </c>
      <c r="H71" s="323">
        <v>0.7</v>
      </c>
      <c r="I71" s="317">
        <v>120</v>
      </c>
      <c r="J71" s="177"/>
      <c r="K71" s="177"/>
      <c r="L71" s="177"/>
      <c r="M71" s="356">
        <f>IF(AND($M$62&lt;=$I$71,$M$62&gt;0),($M$62-0)*$G$71,IF($M$62&gt;$I$71,$G$71*($I$71-$I$70)))</f>
        <v>0</v>
      </c>
      <c r="N71" s="360">
        <f>IF(AND($N$62&lt;=$I$71,$N$62&gt;$I$70),($N$62-$I$70)*$H$71,IF($N$62&gt;$I$71,$H$71*($I$71-$I$70)))</f>
        <v>17.5</v>
      </c>
      <c r="O71" s="365">
        <f>IF(AND($O$62&lt;=$I$71,$O$62&gt;0),($O$62-0)*$G$71,IF($O$62&gt;$I$71,$G$71*($I$71-$I$70)))</f>
        <v>0</v>
      </c>
      <c r="P71" s="365">
        <f>IF(AND($P$62&lt;=$I$71,$P$62&gt;$I$70),($P$62-$I$70)*$H$71,IF($P$62&gt;$I$71,$H$71*($I$71-$I$70)))</f>
        <v>17.5</v>
      </c>
      <c r="Q71" s="242">
        <v>2</v>
      </c>
      <c r="R71" s="276"/>
    </row>
    <row r="72" spans="1:27" s="292" customFormat="1" ht="15" hidden="1" customHeight="1">
      <c r="A72" s="155"/>
      <c r="B72" s="230"/>
      <c r="C72" s="343"/>
      <c r="D72" s="305"/>
      <c r="E72" s="164"/>
      <c r="F72" s="319">
        <v>3</v>
      </c>
      <c r="G72" s="320">
        <v>0.55000000000000004</v>
      </c>
      <c r="H72" s="323">
        <v>0.85</v>
      </c>
      <c r="I72" s="317">
        <v>140</v>
      </c>
      <c r="J72" s="177"/>
      <c r="K72" s="177"/>
      <c r="L72" s="177"/>
      <c r="M72" s="356">
        <f>IF(AND($M$62&lt;=$I$72,$M$62&gt;$I$71),($M$62-$I$71)*$G$72,IF($M$62&gt;$I$72,$G$72*($I$72-$I$71)))</f>
        <v>11</v>
      </c>
      <c r="N72" s="360">
        <f>IF(AND($N$62&lt;=$I$72,$N$62&gt;$I$71),($N$62-$I$71)*$H$72,IF($N$62&gt;$I$72,$H$72*($I$72-$I$71)))</f>
        <v>17</v>
      </c>
      <c r="O72" s="365">
        <f>IF(AND($O$62&lt;=$I$72,$O$62&gt;$I$71),($O$62-$I$71)*$G$72,IF($O$62&gt;$I$72,$G$72*($I$72-$I$71)))</f>
        <v>11</v>
      </c>
      <c r="P72" s="365">
        <f>IF(AND($P$62&lt;=$I$72,$P$62&gt;$I$71),($P$62-$I$71)*$H$72,IF($P$62&gt;$I$72,$H$72*($I$72-$I$71)))</f>
        <v>17</v>
      </c>
      <c r="Q72" s="242">
        <v>3</v>
      </c>
      <c r="R72" s="276"/>
    </row>
    <row r="73" spans="1:27" s="292" customFormat="1" ht="15" hidden="1" customHeight="1">
      <c r="A73" s="155"/>
      <c r="B73" s="230"/>
      <c r="C73" s="343"/>
      <c r="D73" s="305"/>
      <c r="E73" s="164"/>
      <c r="F73" s="319">
        <v>4</v>
      </c>
      <c r="G73" s="320">
        <v>0.65</v>
      </c>
      <c r="H73" s="323">
        <v>1</v>
      </c>
      <c r="I73" s="317">
        <v>160</v>
      </c>
      <c r="J73" s="177"/>
      <c r="K73" s="177"/>
      <c r="L73" s="177"/>
      <c r="M73" s="356">
        <f>IF(AND($M$62&lt;=$I$73,$M$62&gt;$I$72),($M$62-$I$72)*$G$73,IF($M$62&gt;$I$73,$G$73*($I$73-$I$72)))</f>
        <v>13</v>
      </c>
      <c r="N73" s="360">
        <f>IF(AND($N$62&lt;=$I$73,$N$62&gt;$I$72),($N$62-$I$72)*$H$73,IF($N$62&gt;$I$73,$H$73*($I$73-$I$72)))</f>
        <v>20</v>
      </c>
      <c r="O73" s="365">
        <f>IF(AND($O$62&lt;=$I$73,$O$62&gt;$I$72),($O$62-$I$72)*$G$73,IF($O$62&gt;$I$73,$G$73*($I$73-$I$72)))</f>
        <v>13</v>
      </c>
      <c r="P73" s="365">
        <f>IF(AND($P$62&lt;=$I$73,$P$62&gt;$I$72),($P$62-$I$72)*$H$73,IF($P$62&gt;$I$73,$H$73*($I$73-$I$72)))</f>
        <v>20</v>
      </c>
      <c r="Q73" s="242">
        <v>4</v>
      </c>
      <c r="R73" s="276"/>
      <c r="W73" s="119"/>
    </row>
    <row r="74" spans="1:27" s="292" customFormat="1" ht="15" hidden="1" customHeight="1">
      <c r="A74" s="155"/>
      <c r="B74" s="230"/>
      <c r="C74" s="343"/>
      <c r="D74" s="305"/>
      <c r="E74" s="164"/>
      <c r="F74" s="319">
        <v>5</v>
      </c>
      <c r="G74" s="320">
        <v>0.8</v>
      </c>
      <c r="H74" s="323">
        <v>1.2</v>
      </c>
      <c r="I74" s="317">
        <v>200</v>
      </c>
      <c r="J74" s="177"/>
      <c r="K74" s="177"/>
      <c r="L74" s="177"/>
      <c r="M74" s="356">
        <f>IF(AND($M$62&lt;=$I$74,$M$62&gt;$I$73),($M$62-$I$73)*$G$74,IF($M$62&gt;$I$74,$G$74*($I$74-$I$73)))</f>
        <v>32</v>
      </c>
      <c r="N74" s="360">
        <f>IF(AND($N$62&lt;=$I$74,$N$62&gt;$I$73),($N$62-$I$73)*$H$74,IF($N$62&gt;$I$74,$H$74*($I$74-$I$73)))</f>
        <v>48</v>
      </c>
      <c r="O74" s="365">
        <f>IF(AND($O$62&lt;=$I$74,$O$62&gt;$I$73),($O$62-$I$73)*$G$74,IF($O$62&gt;$I$74,$G$74*($I$74-$I$73)))</f>
        <v>32</v>
      </c>
      <c r="P74" s="365">
        <f>IF(AND($P$62&lt;=$I$74,$P$62&gt;$I$73),($P$62-$I$73)*$H$74,IF($P$62&gt;$I$74,$H$74*($I$74-$I$73)))</f>
        <v>48</v>
      </c>
      <c r="Q74" s="242">
        <v>5</v>
      </c>
      <c r="R74" s="276"/>
      <c r="W74" s="119"/>
    </row>
    <row r="75" spans="1:27" s="292" customFormat="1" ht="15" hidden="1" customHeight="1">
      <c r="A75" s="155"/>
      <c r="B75" s="231"/>
      <c r="C75" s="344"/>
      <c r="D75" s="345"/>
      <c r="E75" s="346"/>
      <c r="F75" s="319">
        <v>6</v>
      </c>
      <c r="G75" s="320">
        <v>1.1000000000000001</v>
      </c>
      <c r="H75" s="323">
        <v>1.4</v>
      </c>
      <c r="I75" s="324">
        <v>499</v>
      </c>
      <c r="J75" s="180"/>
      <c r="K75" s="180"/>
      <c r="L75" s="180"/>
      <c r="M75" s="357" t="str">
        <f>IF(AND($M$62&lt;=$I$75,$M$62&gt;$I$74),($M$62-$I$74)*$G$75,IF($M$62&gt;$I$75,"OUT"))</f>
        <v>OUT</v>
      </c>
      <c r="N75" s="361" t="str">
        <f>IF(AND($N$62&lt;=$I$75,$N$62&gt;$I$74),($N$62-$I$74)*$H$75,IF($N$62&gt;$I$75,"OUT"))</f>
        <v>OUT</v>
      </c>
      <c r="O75" s="366" t="str">
        <f>IF(AND($O$62&lt;=$I$75,$O$62&gt;$I$74),($O$62-$I$74)*$G$75,IF($O$62&gt;$I$75,"OUT"))</f>
        <v>OUT</v>
      </c>
      <c r="P75" s="366" t="str">
        <f>IF(AND($P$62&lt;=$I$75,$P$62&gt;$I$74),($P$62-$I$74)*$H$75,IF($P$62&gt;$I$75,"OUT"))</f>
        <v>OUT</v>
      </c>
      <c r="Q75" s="242">
        <v>6</v>
      </c>
      <c r="R75" s="276"/>
      <c r="W75" s="119"/>
    </row>
    <row r="76" spans="1:27" s="292" customFormat="1" ht="9.9499999999999993" hidden="1" customHeight="1">
      <c r="A76" s="114"/>
      <c r="B76" s="114"/>
      <c r="C76" s="114"/>
      <c r="D76" s="114"/>
      <c r="E76" s="114"/>
      <c r="F76" s="114"/>
      <c r="G76" s="114"/>
      <c r="H76" s="114"/>
      <c r="I76" s="11"/>
      <c r="J76" s="114"/>
      <c r="K76" s="114"/>
      <c r="L76" s="114"/>
      <c r="M76" s="14"/>
      <c r="N76" s="14"/>
      <c r="O76" s="114"/>
      <c r="P76" s="114"/>
      <c r="Q76" s="253"/>
      <c r="R76" s="114"/>
      <c r="W76" s="119"/>
    </row>
    <row r="77" spans="1:27" s="292" customFormat="1" ht="15" customHeight="1">
      <c r="A77" s="125"/>
      <c r="B77" s="125"/>
      <c r="C77" s="125"/>
      <c r="D77" s="125"/>
      <c r="E77" s="125"/>
      <c r="F77" s="125"/>
      <c r="G77" s="125"/>
      <c r="H77" s="125"/>
      <c r="I77" s="105"/>
      <c r="J77" s="125"/>
      <c r="K77" s="125"/>
      <c r="L77" s="125"/>
      <c r="M77" s="105"/>
      <c r="N77" s="105"/>
      <c r="O77" s="125"/>
      <c r="P77" s="125"/>
      <c r="Q77" s="261"/>
      <c r="R77" s="125"/>
      <c r="S77" s="166"/>
      <c r="T77" s="27"/>
      <c r="U77" s="27"/>
    </row>
    <row r="78" spans="1:27" s="292" customFormat="1" ht="15" customHeight="1">
      <c r="A78" s="117"/>
      <c r="B78" s="117"/>
      <c r="C78" s="237"/>
      <c r="D78" s="237"/>
      <c r="E78" s="237"/>
      <c r="F78" s="237"/>
      <c r="G78" s="237"/>
      <c r="H78" s="237"/>
      <c r="I78" s="117"/>
      <c r="J78" s="117"/>
      <c r="K78" s="117"/>
      <c r="L78" s="117"/>
      <c r="M78" s="109"/>
      <c r="N78" s="109"/>
      <c r="O78" s="396"/>
      <c r="P78" s="396"/>
      <c r="Q78" s="262"/>
      <c r="R78" s="125"/>
    </row>
    <row r="79" spans="1:27" s="292" customFormat="1" ht="15" customHeight="1">
      <c r="A79" s="117"/>
      <c r="B79" s="117"/>
      <c r="C79" s="237"/>
      <c r="D79" s="237"/>
      <c r="E79" s="237"/>
      <c r="F79" s="237"/>
      <c r="G79" s="237"/>
      <c r="H79" s="237"/>
      <c r="I79" s="117"/>
      <c r="J79" s="132"/>
      <c r="K79" s="132"/>
      <c r="L79" s="132"/>
      <c r="M79" s="109"/>
      <c r="N79" s="109"/>
      <c r="O79" s="295"/>
      <c r="P79" s="295"/>
      <c r="Q79" s="263"/>
      <c r="R79" s="125"/>
      <c r="S79" s="31"/>
    </row>
    <row r="80" spans="1:27" s="292" customFormat="1" ht="15" customHeight="1">
      <c r="A80" s="117"/>
      <c r="B80" s="117"/>
      <c r="C80" s="237"/>
      <c r="D80" s="237"/>
      <c r="E80" s="237"/>
      <c r="F80" s="237"/>
      <c r="G80" s="237"/>
      <c r="H80" s="237"/>
      <c r="I80" s="117"/>
      <c r="J80" s="132"/>
      <c r="K80" s="132"/>
      <c r="L80" s="132"/>
      <c r="M80" s="109"/>
      <c r="N80" s="109"/>
      <c r="O80" s="163"/>
      <c r="P80" s="163"/>
      <c r="Q80" s="260"/>
      <c r="R80" s="125"/>
      <c r="Y80" s="295"/>
      <c r="Z80" s="396"/>
      <c r="AA80" s="396"/>
    </row>
    <row r="81" spans="1:19" s="292" customFormat="1" ht="15" customHeight="1">
      <c r="A81" s="117"/>
      <c r="B81" s="117"/>
      <c r="C81" s="237"/>
      <c r="D81" s="237"/>
      <c r="E81" s="237"/>
      <c r="F81" s="237"/>
      <c r="G81" s="237"/>
      <c r="H81" s="237"/>
      <c r="I81" s="117"/>
      <c r="J81" s="117"/>
      <c r="K81" s="117"/>
      <c r="L81" s="117"/>
      <c r="M81" s="109"/>
      <c r="N81" s="109"/>
      <c r="O81" s="78"/>
      <c r="P81" s="78"/>
      <c r="Q81" s="264"/>
      <c r="R81" s="125"/>
    </row>
    <row r="82" spans="1:19" s="292" customFormat="1" ht="15" customHeight="1">
      <c r="A82" s="117"/>
      <c r="B82" s="117"/>
      <c r="C82" s="237"/>
      <c r="D82" s="237"/>
      <c r="E82" s="237"/>
      <c r="F82" s="237"/>
      <c r="G82" s="237"/>
      <c r="H82" s="237"/>
      <c r="I82" s="117"/>
      <c r="J82" s="117"/>
      <c r="K82" s="117"/>
      <c r="L82" s="117"/>
      <c r="M82" s="109"/>
      <c r="N82" s="109"/>
      <c r="O82" s="78"/>
      <c r="P82" s="78"/>
      <c r="Q82" s="264"/>
      <c r="R82" s="125"/>
    </row>
    <row r="83" spans="1:19" s="292" customFormat="1" ht="15" customHeight="1">
      <c r="A83" s="117"/>
      <c r="B83" s="117"/>
      <c r="C83" s="237"/>
      <c r="D83" s="237"/>
      <c r="E83" s="237"/>
      <c r="F83" s="237"/>
      <c r="G83" s="237"/>
      <c r="H83" s="237"/>
      <c r="I83" s="117"/>
      <c r="J83" s="117"/>
      <c r="K83" s="117"/>
      <c r="L83" s="117"/>
      <c r="M83" s="109"/>
      <c r="N83" s="109"/>
      <c r="O83" s="78"/>
      <c r="P83" s="78"/>
      <c r="Q83" s="264"/>
      <c r="R83" s="125"/>
      <c r="S83" s="123"/>
    </row>
    <row r="84" spans="1:19" s="292" customFormat="1" ht="15" customHeight="1">
      <c r="A84" s="117"/>
      <c r="B84" s="117"/>
      <c r="C84" s="117"/>
      <c r="D84" s="117"/>
      <c r="E84" s="117"/>
      <c r="F84" s="117"/>
      <c r="G84" s="117"/>
      <c r="H84" s="117"/>
      <c r="I84" s="56"/>
      <c r="J84" s="117"/>
      <c r="K84" s="117"/>
      <c r="L84" s="117"/>
      <c r="M84" s="109"/>
      <c r="N84" s="109"/>
      <c r="O84" s="78"/>
      <c r="P84" s="78"/>
      <c r="Q84" s="264"/>
      <c r="R84" s="125"/>
    </row>
    <row r="85" spans="1:19" s="292" customFormat="1" ht="15" customHeight="1">
      <c r="A85" s="117"/>
      <c r="B85" s="117"/>
      <c r="C85" s="117"/>
      <c r="D85" s="117"/>
      <c r="E85" s="117"/>
      <c r="F85" s="117"/>
      <c r="G85" s="117"/>
      <c r="H85" s="117"/>
      <c r="I85" s="56"/>
      <c r="J85" s="117"/>
      <c r="K85" s="117"/>
      <c r="L85" s="117"/>
      <c r="M85" s="109"/>
      <c r="N85" s="109"/>
      <c r="O85" s="164"/>
      <c r="P85" s="164"/>
      <c r="Q85" s="264"/>
      <c r="R85" s="125"/>
      <c r="S85" s="295"/>
    </row>
    <row r="86" spans="1:19" s="292" customFormat="1" ht="15" customHeight="1">
      <c r="A86" s="117"/>
      <c r="B86" s="117"/>
      <c r="C86" s="117"/>
      <c r="D86" s="117"/>
      <c r="E86" s="117"/>
      <c r="F86" s="117"/>
      <c r="G86" s="117"/>
      <c r="H86" s="117"/>
      <c r="I86" s="56"/>
      <c r="J86" s="117"/>
      <c r="K86" s="117"/>
      <c r="L86" s="117"/>
      <c r="M86" s="109"/>
      <c r="N86" s="109"/>
      <c r="O86" s="164"/>
      <c r="P86" s="164"/>
      <c r="Q86" s="264"/>
      <c r="R86" s="125"/>
      <c r="S86" s="295"/>
    </row>
    <row r="87" spans="1:19" s="292" customFormat="1" ht="15" customHeight="1">
      <c r="A87" s="117"/>
      <c r="B87" s="117"/>
      <c r="C87" s="117"/>
      <c r="D87" s="117"/>
      <c r="E87" s="117"/>
      <c r="F87" s="117"/>
      <c r="G87" s="117"/>
      <c r="H87" s="117"/>
      <c r="I87" s="56"/>
      <c r="J87" s="117"/>
      <c r="K87" s="117"/>
      <c r="L87" s="117"/>
      <c r="M87" s="109"/>
      <c r="N87" s="109"/>
      <c r="O87" s="117"/>
      <c r="P87" s="117"/>
      <c r="Q87" s="259"/>
      <c r="R87" s="125"/>
      <c r="S87" s="295"/>
    </row>
    <row r="88" spans="1:19" s="292" customFormat="1" ht="15" customHeight="1">
      <c r="A88" s="117"/>
      <c r="B88" s="117"/>
      <c r="C88" s="117"/>
      <c r="D88" s="117"/>
      <c r="E88" s="117"/>
      <c r="F88" s="117"/>
      <c r="G88" s="117"/>
      <c r="H88" s="117"/>
      <c r="I88" s="56"/>
      <c r="J88" s="117"/>
      <c r="K88" s="117"/>
      <c r="L88" s="117"/>
      <c r="M88" s="109"/>
      <c r="N88" s="109"/>
      <c r="O88" s="117"/>
      <c r="P88" s="117"/>
      <c r="Q88" s="259"/>
      <c r="R88" s="125"/>
      <c r="S88" s="295"/>
    </row>
    <row r="89" spans="1:19" s="292" customFormat="1" ht="15" customHeight="1">
      <c r="A89" s="117"/>
      <c r="B89" s="117"/>
      <c r="C89" s="117"/>
      <c r="D89" s="117"/>
      <c r="E89" s="117"/>
      <c r="F89" s="117"/>
      <c r="G89" s="117"/>
      <c r="H89" s="117"/>
      <c r="I89" s="56"/>
      <c r="J89" s="117"/>
      <c r="K89" s="117"/>
      <c r="L89" s="117"/>
      <c r="M89" s="109"/>
      <c r="N89" s="109"/>
      <c r="O89" s="117"/>
      <c r="P89" s="117"/>
      <c r="Q89" s="259"/>
      <c r="R89" s="125"/>
      <c r="S89" s="295"/>
    </row>
    <row r="90" spans="1:19" s="292" customFormat="1" ht="15" customHeight="1">
      <c r="A90" s="117"/>
      <c r="B90" s="117"/>
      <c r="C90" s="117"/>
      <c r="D90" s="117"/>
      <c r="E90" s="117"/>
      <c r="F90" s="117"/>
      <c r="G90" s="117"/>
      <c r="H90" s="117"/>
      <c r="I90" s="56"/>
      <c r="J90" s="117"/>
      <c r="K90" s="117"/>
      <c r="L90" s="117"/>
      <c r="M90" s="109"/>
      <c r="N90" s="109"/>
      <c r="O90" s="117"/>
      <c r="P90" s="117"/>
      <c r="Q90" s="259"/>
      <c r="R90" s="125"/>
      <c r="S90" s="295"/>
    </row>
    <row r="91" spans="1:19" s="292" customFormat="1" ht="9.9499999999999993" customHeight="1">
      <c r="A91" s="117"/>
      <c r="B91" s="117"/>
      <c r="C91" s="117"/>
      <c r="D91" s="117"/>
      <c r="E91" s="117"/>
      <c r="F91" s="117"/>
      <c r="G91" s="117"/>
      <c r="H91" s="117"/>
      <c r="I91" s="56"/>
      <c r="J91" s="117"/>
      <c r="K91" s="117"/>
      <c r="L91" s="117"/>
      <c r="M91" s="109"/>
      <c r="N91" s="109"/>
      <c r="O91" s="117"/>
      <c r="P91" s="117"/>
      <c r="Q91" s="259"/>
      <c r="R91" s="125"/>
    </row>
    <row r="92" spans="1:19" s="292" customFormat="1" ht="15" customHeight="1">
      <c r="A92" s="117"/>
      <c r="B92" s="117"/>
      <c r="C92" s="117"/>
      <c r="D92" s="117"/>
      <c r="E92" s="117"/>
      <c r="F92" s="117"/>
      <c r="G92" s="117"/>
      <c r="H92" s="117"/>
      <c r="I92" s="56"/>
      <c r="J92" s="117"/>
      <c r="K92" s="117"/>
      <c r="L92" s="117"/>
      <c r="M92" s="109"/>
      <c r="N92" s="109"/>
      <c r="O92" s="117"/>
      <c r="P92" s="117"/>
      <c r="Q92" s="259"/>
      <c r="R92" s="125"/>
    </row>
    <row r="93" spans="1:19" s="292" customFormat="1" ht="15" customHeight="1">
      <c r="A93" s="117"/>
      <c r="B93" s="117"/>
      <c r="C93" s="117"/>
      <c r="D93" s="117"/>
      <c r="E93" s="117"/>
      <c r="F93" s="117"/>
      <c r="G93" s="117"/>
      <c r="H93" s="117"/>
      <c r="I93" s="56"/>
      <c r="J93" s="117"/>
      <c r="K93" s="117"/>
      <c r="L93" s="117"/>
      <c r="M93" s="109"/>
      <c r="N93" s="109"/>
      <c r="O93" s="117"/>
      <c r="P93" s="117"/>
      <c r="Q93" s="259"/>
      <c r="R93" s="125"/>
    </row>
    <row r="94" spans="1:19" s="292" customFormat="1" ht="15" customHeight="1">
      <c r="A94" s="117"/>
      <c r="B94" s="117"/>
      <c r="C94" s="117"/>
      <c r="D94" s="117"/>
      <c r="E94" s="117"/>
      <c r="F94" s="117"/>
      <c r="G94" s="117"/>
      <c r="H94" s="117"/>
      <c r="I94" s="56"/>
      <c r="J94" s="117"/>
      <c r="K94" s="117"/>
      <c r="L94" s="117"/>
      <c r="M94" s="109"/>
      <c r="N94" s="109"/>
      <c r="O94" s="117"/>
      <c r="P94" s="117"/>
      <c r="Q94" s="259"/>
      <c r="R94" s="125"/>
    </row>
    <row r="95" spans="1:19" s="292" customFormat="1" ht="15" customHeight="1">
      <c r="A95" s="117"/>
      <c r="B95" s="117"/>
      <c r="C95" s="117"/>
      <c r="D95" s="117"/>
      <c r="E95" s="117"/>
      <c r="F95" s="117"/>
      <c r="G95" s="117"/>
      <c r="H95" s="117"/>
      <c r="I95" s="56"/>
      <c r="J95" s="117"/>
      <c r="K95" s="117"/>
      <c r="L95" s="117"/>
      <c r="M95" s="109"/>
      <c r="N95" s="109"/>
      <c r="O95" s="117"/>
      <c r="P95" s="117"/>
      <c r="Q95" s="259"/>
      <c r="R95" s="125"/>
    </row>
    <row r="96" spans="1:19" s="292" customFormat="1" ht="15" customHeight="1">
      <c r="A96" s="117"/>
      <c r="B96" s="117"/>
      <c r="C96" s="117"/>
      <c r="D96" s="117"/>
      <c r="E96" s="117"/>
      <c r="F96" s="117"/>
      <c r="G96" s="117"/>
      <c r="H96" s="117"/>
      <c r="I96" s="56"/>
      <c r="J96" s="117"/>
      <c r="K96" s="117"/>
      <c r="L96" s="117"/>
      <c r="M96" s="109"/>
      <c r="N96" s="109"/>
      <c r="O96" s="117"/>
      <c r="P96" s="117"/>
      <c r="Q96" s="259"/>
      <c r="R96" s="125"/>
    </row>
    <row r="97" spans="1:18" s="292" customFormat="1" ht="15" customHeight="1">
      <c r="A97" s="117"/>
      <c r="B97" s="117"/>
      <c r="C97" s="117"/>
      <c r="D97" s="117"/>
      <c r="E97" s="117"/>
      <c r="F97" s="117"/>
      <c r="G97" s="117"/>
      <c r="H97" s="117"/>
      <c r="I97" s="56"/>
      <c r="J97" s="117"/>
      <c r="K97" s="117"/>
      <c r="L97" s="117"/>
      <c r="M97" s="109"/>
      <c r="N97" s="109"/>
      <c r="O97" s="117"/>
      <c r="P97" s="117"/>
      <c r="Q97" s="259"/>
      <c r="R97" s="125"/>
    </row>
  </sheetData>
  <sheetProtection sheet="1" objects="1" scenarios="1"/>
  <mergeCells count="112">
    <mergeCell ref="M56:N56"/>
    <mergeCell ref="O56:P56"/>
    <mergeCell ref="M57:N57"/>
    <mergeCell ref="F56:G56"/>
    <mergeCell ref="H56:I56"/>
    <mergeCell ref="F57:G57"/>
    <mergeCell ref="H57:I57"/>
    <mergeCell ref="Z80:AA80"/>
    <mergeCell ref="O57:P57"/>
    <mergeCell ref="M58:N58"/>
    <mergeCell ref="O58:P58"/>
    <mergeCell ref="F58:G58"/>
    <mergeCell ref="H58:I58"/>
    <mergeCell ref="O78:P78"/>
    <mergeCell ref="M65:N65"/>
    <mergeCell ref="O65:P65"/>
    <mergeCell ref="M59:N59"/>
    <mergeCell ref="O59:P59"/>
    <mergeCell ref="M60:N60"/>
    <mergeCell ref="O60:P60"/>
    <mergeCell ref="M64:N64"/>
    <mergeCell ref="O64:P64"/>
    <mergeCell ref="C49:J49"/>
    <mergeCell ref="M49:N49"/>
    <mergeCell ref="O49:P49"/>
    <mergeCell ref="M54:N54"/>
    <mergeCell ref="O54:P54"/>
    <mergeCell ref="H24:I24"/>
    <mergeCell ref="H25:I25"/>
    <mergeCell ref="F24:G24"/>
    <mergeCell ref="F25:G25"/>
    <mergeCell ref="C48:I48"/>
    <mergeCell ref="O31:P31"/>
    <mergeCell ref="O32:P32"/>
    <mergeCell ref="O33:P33"/>
    <mergeCell ref="O34:P34"/>
    <mergeCell ref="O35:P35"/>
    <mergeCell ref="M35:N35"/>
    <mergeCell ref="M41:N41"/>
    <mergeCell ref="G46:J46"/>
    <mergeCell ref="M55:N55"/>
    <mergeCell ref="O55:P55"/>
    <mergeCell ref="O23:P23"/>
    <mergeCell ref="M24:N24"/>
    <mergeCell ref="O24:P24"/>
    <mergeCell ref="M25:N25"/>
    <mergeCell ref="O25:P25"/>
    <mergeCell ref="M23:N23"/>
    <mergeCell ref="M29:N29"/>
    <mergeCell ref="M30:N30"/>
    <mergeCell ref="M31:N31"/>
    <mergeCell ref="M32:N32"/>
    <mergeCell ref="M33:N33"/>
    <mergeCell ref="M34:N34"/>
    <mergeCell ref="M43:N43"/>
    <mergeCell ref="M40:N40"/>
    <mergeCell ref="M39:N39"/>
    <mergeCell ref="O40:P40"/>
    <mergeCell ref="O41:P41"/>
    <mergeCell ref="O39:P39"/>
    <mergeCell ref="M28:N28"/>
    <mergeCell ref="O28:P28"/>
    <mergeCell ref="O29:P29"/>
    <mergeCell ref="O30:P30"/>
    <mergeCell ref="O14:P14"/>
    <mergeCell ref="M15:N15"/>
    <mergeCell ref="O15:P15"/>
    <mergeCell ref="M16:N16"/>
    <mergeCell ref="O16:P16"/>
    <mergeCell ref="M17:N17"/>
    <mergeCell ref="O17:P17"/>
    <mergeCell ref="M14:N14"/>
    <mergeCell ref="C22:E25"/>
    <mergeCell ref="C14:L14"/>
    <mergeCell ref="C15:L15"/>
    <mergeCell ref="C16:L16"/>
    <mergeCell ref="C17:L17"/>
    <mergeCell ref="O10:P10"/>
    <mergeCell ref="M11:N11"/>
    <mergeCell ref="O11:P11"/>
    <mergeCell ref="M12:N12"/>
    <mergeCell ref="O12:P12"/>
    <mergeCell ref="M13:N13"/>
    <mergeCell ref="O13:P13"/>
    <mergeCell ref="M10:N10"/>
    <mergeCell ref="C11:L11"/>
    <mergeCell ref="C12:L12"/>
    <mergeCell ref="C13:L13"/>
    <mergeCell ref="C18:L18"/>
    <mergeCell ref="C19:L19"/>
    <mergeCell ref="C20:L20"/>
    <mergeCell ref="J23:L23"/>
    <mergeCell ref="J24:L24"/>
    <mergeCell ref="J25:L25"/>
    <mergeCell ref="L6:L9"/>
    <mergeCell ref="C2:I2"/>
    <mergeCell ref="C5:J5"/>
    <mergeCell ref="C6:D6"/>
    <mergeCell ref="C7:D7"/>
    <mergeCell ref="C8:D8"/>
    <mergeCell ref="C9:D9"/>
    <mergeCell ref="C3:K3"/>
    <mergeCell ref="C4:K4"/>
    <mergeCell ref="E6:K6"/>
    <mergeCell ref="E7:K7"/>
    <mergeCell ref="E8:K8"/>
    <mergeCell ref="E9:K9"/>
    <mergeCell ref="C10:L10"/>
    <mergeCell ref="F23:G23"/>
    <mergeCell ref="H23:I23"/>
    <mergeCell ref="F22:G22"/>
    <mergeCell ref="H22:I22"/>
  </mergeCells>
  <pageMargins left="1.1811023622047245" right="1.1811023622047245" top="0.78740157480314965" bottom="3.9370078740157481" header="0.78740157480314965" footer="0.78740157480314965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2"/>
  <sheetViews>
    <sheetView view="pageBreakPreview" zoomScaleSheetLayoutView="100" workbookViewId="0">
      <selection activeCell="C11" sqref="C11:D20"/>
    </sheetView>
  </sheetViews>
  <sheetFormatPr baseColWidth="10" defaultColWidth="8" defaultRowHeight="15" customHeight="1"/>
  <cols>
    <col min="1" max="1" width="1.7109375" style="117" customWidth="1"/>
    <col min="2" max="2" width="2.7109375" style="56" customWidth="1"/>
    <col min="3" max="3" width="12.7109375" style="56" customWidth="1"/>
    <col min="4" max="4" width="42.85546875" style="117" customWidth="1"/>
    <col min="5" max="6" width="5.7109375" style="109" customWidth="1"/>
    <col min="7" max="8" width="5.7109375" style="117" customWidth="1"/>
    <col min="9" max="9" width="2.7109375" style="117" customWidth="1"/>
    <col min="10" max="10" width="1.7109375" style="125" customWidth="1"/>
    <col min="11" max="11" width="8" style="116"/>
    <col min="12" max="14" width="8.140625" style="116" bestFit="1" customWidth="1"/>
    <col min="15" max="15" width="8.42578125" style="116" bestFit="1" customWidth="1"/>
    <col min="16" max="16" width="8.140625" style="116" bestFit="1" customWidth="1"/>
    <col min="17" max="17" width="7.42578125" style="116" customWidth="1"/>
    <col min="18" max="18" width="8.5703125" style="116" bestFit="1" customWidth="1"/>
    <col min="19" max="19" width="8.140625" style="116" customWidth="1"/>
    <col min="20" max="68" width="8" style="116"/>
    <col min="69" max="16384" width="8" style="117"/>
  </cols>
  <sheetData>
    <row r="1" spans="1:12" ht="9.9499999999999993" customHeight="1">
      <c r="A1" s="159"/>
      <c r="B1" s="11"/>
      <c r="C1" s="11"/>
      <c r="D1" s="114"/>
      <c r="E1" s="14"/>
      <c r="F1" s="14"/>
      <c r="G1" s="114"/>
      <c r="H1" s="114"/>
      <c r="I1" s="114"/>
      <c r="J1" s="114"/>
    </row>
    <row r="2" spans="1:12" s="116" customFormat="1" ht="12.95" customHeight="1">
      <c r="A2" s="114"/>
      <c r="B2" s="18"/>
      <c r="C2" s="19"/>
      <c r="D2" s="115"/>
      <c r="E2" s="21"/>
      <c r="F2" s="21"/>
      <c r="G2" s="22"/>
      <c r="H2" s="22"/>
      <c r="I2" s="176"/>
      <c r="J2" s="155"/>
    </row>
    <row r="3" spans="1:12" s="206" customFormat="1" ht="20.100000000000001" customHeight="1">
      <c r="A3" s="14"/>
      <c r="B3" s="25"/>
      <c r="C3" s="433" t="s">
        <v>67</v>
      </c>
      <c r="D3" s="433"/>
      <c r="E3" s="190"/>
      <c r="F3" s="190"/>
      <c r="G3" s="191"/>
      <c r="H3" s="160"/>
      <c r="I3" s="204"/>
      <c r="J3" s="192"/>
    </row>
    <row r="4" spans="1:12" s="116" customFormat="1" ht="15" customHeight="1">
      <c r="A4" s="114"/>
      <c r="B4" s="30"/>
      <c r="C4" s="435" t="s">
        <v>64</v>
      </c>
      <c r="D4" s="435"/>
      <c r="E4" s="205"/>
      <c r="F4" s="205"/>
      <c r="G4" s="178"/>
      <c r="H4" s="206"/>
      <c r="I4" s="177"/>
      <c r="J4" s="155"/>
    </row>
    <row r="5" spans="1:12" s="116" customFormat="1" ht="15" customHeight="1">
      <c r="A5" s="114"/>
      <c r="B5" s="36"/>
      <c r="H5" s="179"/>
      <c r="I5" s="177"/>
      <c r="J5" s="155"/>
    </row>
    <row r="6" spans="1:12" s="116" customFormat="1" ht="15" customHeight="1">
      <c r="A6" s="114"/>
      <c r="B6" s="30"/>
      <c r="C6" s="187" t="s">
        <v>32</v>
      </c>
      <c r="D6" s="133"/>
      <c r="E6" s="139"/>
      <c r="F6" s="41"/>
      <c r="G6" s="206"/>
      <c r="H6" s="206"/>
      <c r="I6" s="177"/>
      <c r="J6" s="155"/>
    </row>
    <row r="7" spans="1:12" s="116" customFormat="1" ht="15" customHeight="1">
      <c r="A7" s="114"/>
      <c r="B7" s="30"/>
      <c r="C7" s="188" t="s">
        <v>33</v>
      </c>
      <c r="D7" s="134"/>
      <c r="E7" s="140"/>
      <c r="F7" s="43"/>
      <c r="G7" s="206"/>
      <c r="H7" s="206"/>
      <c r="I7" s="177"/>
      <c r="J7" s="155"/>
    </row>
    <row r="8" spans="1:12" s="116" customFormat="1" ht="15" customHeight="1">
      <c r="A8" s="114"/>
      <c r="B8" s="30"/>
      <c r="C8" s="188" t="s">
        <v>34</v>
      </c>
      <c r="D8" s="135"/>
      <c r="E8" s="142"/>
      <c r="F8" s="143"/>
      <c r="G8" s="127"/>
      <c r="H8" s="127"/>
      <c r="I8" s="177"/>
      <c r="J8" s="155"/>
      <c r="L8" s="119"/>
    </row>
    <row r="9" spans="1:12" s="116" customFormat="1" ht="15" customHeight="1">
      <c r="A9" s="114"/>
      <c r="B9" s="30"/>
      <c r="C9" s="189" t="s">
        <v>35</v>
      </c>
      <c r="D9" s="136"/>
      <c r="E9" s="141"/>
      <c r="F9" s="41"/>
      <c r="G9" s="206"/>
      <c r="H9" s="206"/>
      <c r="I9" s="177"/>
      <c r="J9" s="155"/>
      <c r="L9" s="119"/>
    </row>
    <row r="10" spans="1:12" s="116" customFormat="1" ht="15" customHeight="1">
      <c r="A10" s="114"/>
      <c r="B10" s="30"/>
      <c r="C10" s="546"/>
      <c r="D10" s="511"/>
      <c r="E10" s="373" t="s">
        <v>21</v>
      </c>
      <c r="F10" s="374"/>
      <c r="G10" s="375" t="s">
        <v>22</v>
      </c>
      <c r="H10" s="376"/>
      <c r="I10" s="177"/>
      <c r="J10" s="155"/>
      <c r="L10" s="119"/>
    </row>
    <row r="11" spans="1:12" s="116" customFormat="1" ht="15" customHeight="1">
      <c r="A11" s="114"/>
      <c r="B11" s="181" t="s">
        <v>1</v>
      </c>
      <c r="C11" s="426" t="s">
        <v>55</v>
      </c>
      <c r="D11" s="544"/>
      <c r="E11" s="398"/>
      <c r="F11" s="399"/>
      <c r="G11" s="545"/>
      <c r="H11" s="545"/>
      <c r="I11" s="177"/>
      <c r="J11" s="155"/>
      <c r="L11" s="119"/>
    </row>
    <row r="12" spans="1:12" s="116" customFormat="1" ht="15" customHeight="1">
      <c r="A12" s="114"/>
      <c r="B12" s="181" t="s">
        <v>2</v>
      </c>
      <c r="C12" s="461" t="s">
        <v>56</v>
      </c>
      <c r="D12" s="463"/>
      <c r="E12" s="404"/>
      <c r="F12" s="405"/>
      <c r="G12" s="402"/>
      <c r="H12" s="402"/>
      <c r="I12" s="177"/>
      <c r="J12" s="155"/>
      <c r="L12" s="119"/>
    </row>
    <row r="13" spans="1:12" s="116" customFormat="1" ht="15" customHeight="1">
      <c r="A13" s="114"/>
      <c r="B13" s="181" t="s">
        <v>4</v>
      </c>
      <c r="C13" s="426" t="s">
        <v>57</v>
      </c>
      <c r="D13" s="427"/>
      <c r="E13" s="400"/>
      <c r="F13" s="401"/>
      <c r="G13" s="403"/>
      <c r="H13" s="403"/>
      <c r="I13" s="177"/>
      <c r="J13" s="155"/>
      <c r="L13" s="119"/>
    </row>
    <row r="14" spans="1:12" s="116" customFormat="1" ht="15" customHeight="1">
      <c r="A14" s="114"/>
      <c r="B14" s="182" t="s">
        <v>19</v>
      </c>
      <c r="C14" s="426" t="s">
        <v>58</v>
      </c>
      <c r="D14" s="427"/>
      <c r="E14" s="391"/>
      <c r="F14" s="391"/>
      <c r="G14" s="403"/>
      <c r="H14" s="403"/>
      <c r="I14" s="177"/>
      <c r="J14" s="155"/>
      <c r="L14" s="119"/>
    </row>
    <row r="15" spans="1:12" s="116" customFormat="1" ht="15" customHeight="1">
      <c r="A15" s="114"/>
      <c r="B15" s="182" t="s">
        <v>3</v>
      </c>
      <c r="C15" s="467" t="s">
        <v>59</v>
      </c>
      <c r="D15" s="469"/>
      <c r="E15" s="392" t="str">
        <f>E34</f>
        <v/>
      </c>
      <c r="F15" s="393"/>
      <c r="G15" s="547" t="str">
        <f>G34</f>
        <v/>
      </c>
      <c r="H15" s="547"/>
      <c r="I15" s="177"/>
      <c r="J15" s="155"/>
      <c r="L15" s="119"/>
    </row>
    <row r="16" spans="1:12" s="116" customFormat="1" ht="15" customHeight="1">
      <c r="A16" s="114"/>
      <c r="B16" s="181" t="s">
        <v>6</v>
      </c>
      <c r="C16" s="430" t="s">
        <v>60</v>
      </c>
      <c r="D16" s="544"/>
      <c r="E16" s="394"/>
      <c r="F16" s="395"/>
      <c r="G16" s="383"/>
      <c r="H16" s="384"/>
      <c r="I16" s="177"/>
      <c r="J16" s="155"/>
      <c r="L16" s="119"/>
    </row>
    <row r="17" spans="1:15" s="116" customFormat="1" ht="15" customHeight="1">
      <c r="A17" s="114"/>
      <c r="B17" s="181" t="s">
        <v>5</v>
      </c>
      <c r="C17" s="430" t="s">
        <v>61</v>
      </c>
      <c r="D17" s="544"/>
      <c r="E17" s="406">
        <f>E36</f>
        <v>43830</v>
      </c>
      <c r="F17" s="407"/>
      <c r="G17" s="408">
        <f>G36</f>
        <v>43830</v>
      </c>
      <c r="H17" s="409"/>
      <c r="I17" s="177"/>
      <c r="J17" s="155"/>
      <c r="L17" s="119"/>
    </row>
    <row r="18" spans="1:15" s="116" customFormat="1" ht="15" customHeight="1">
      <c r="A18" s="114"/>
      <c r="B18" s="181" t="s">
        <v>7</v>
      </c>
      <c r="C18" s="426" t="s">
        <v>62</v>
      </c>
      <c r="D18" s="544"/>
      <c r="E18" s="146" t="str">
        <f>E37</f>
        <v/>
      </c>
      <c r="F18" s="146" t="str">
        <f>F37</f>
        <v/>
      </c>
      <c r="G18" s="201" t="str">
        <f>G37</f>
        <v/>
      </c>
      <c r="H18" s="201" t="str">
        <f>H37</f>
        <v/>
      </c>
      <c r="I18" s="177"/>
      <c r="J18" s="155"/>
      <c r="L18" s="119"/>
    </row>
    <row r="19" spans="1:15" s="116" customFormat="1" ht="15" customHeight="1">
      <c r="A19" s="114"/>
      <c r="B19" s="181" t="s">
        <v>0</v>
      </c>
      <c r="C19" s="426" t="s">
        <v>65</v>
      </c>
      <c r="D19" s="544"/>
      <c r="E19" s="194" t="str">
        <f>E38</f>
        <v/>
      </c>
      <c r="F19" s="196" t="str">
        <f>F38</f>
        <v/>
      </c>
      <c r="G19" s="197" t="str">
        <f>G38</f>
        <v/>
      </c>
      <c r="H19" s="197" t="str">
        <f>H38</f>
        <v/>
      </c>
      <c r="I19" s="177"/>
      <c r="J19" s="155"/>
      <c r="L19" s="119"/>
    </row>
    <row r="20" spans="1:15" s="116" customFormat="1" ht="15" customHeight="1">
      <c r="A20" s="114"/>
      <c r="B20" s="183"/>
      <c r="C20" s="426" t="s">
        <v>66</v>
      </c>
      <c r="D20" s="544"/>
      <c r="E20" s="195" t="str">
        <f>E39</f>
        <v/>
      </c>
      <c r="F20" s="195" t="str">
        <f>F39</f>
        <v/>
      </c>
      <c r="G20" s="198" t="str">
        <f>G39</f>
        <v/>
      </c>
      <c r="H20" s="198" t="str">
        <f>H39</f>
        <v/>
      </c>
      <c r="I20" s="177"/>
      <c r="J20" s="155"/>
      <c r="L20" s="119"/>
    </row>
    <row r="21" spans="1:15" s="116" customFormat="1" ht="15" customHeight="1" thickBot="1">
      <c r="A21" s="114"/>
      <c r="B21" s="30"/>
      <c r="C21" s="131"/>
      <c r="G21" s="206"/>
      <c r="H21" s="206"/>
      <c r="I21" s="177"/>
      <c r="J21" s="155"/>
      <c r="N21" s="122"/>
    </row>
    <row r="22" spans="1:15" s="116" customFormat="1" ht="15" customHeight="1" thickBot="1">
      <c r="A22" s="114"/>
      <c r="B22" s="30"/>
      <c r="C22" s="131"/>
      <c r="E22" s="385" t="s">
        <v>21</v>
      </c>
      <c r="F22" s="386"/>
      <c r="G22" s="387" t="s">
        <v>22</v>
      </c>
      <c r="H22" s="388"/>
      <c r="I22" s="177"/>
      <c r="J22" s="155"/>
      <c r="L22" s="119"/>
    </row>
    <row r="23" spans="1:15" s="116" customFormat="1" ht="15" customHeight="1">
      <c r="A23" s="114"/>
      <c r="B23" s="30"/>
      <c r="C23" s="121"/>
      <c r="D23" s="137" t="s">
        <v>53</v>
      </c>
      <c r="E23" s="414" t="str">
        <f>E40</f>
        <v/>
      </c>
      <c r="F23" s="415"/>
      <c r="G23" s="419" t="str">
        <f>G40</f>
        <v/>
      </c>
      <c r="H23" s="420"/>
      <c r="I23" s="177"/>
      <c r="J23" s="155"/>
      <c r="L23" s="119"/>
    </row>
    <row r="24" spans="1:15" s="116" customFormat="1" ht="15" customHeight="1" thickBot="1">
      <c r="A24" s="114"/>
      <c r="B24" s="30"/>
      <c r="C24" s="121"/>
      <c r="D24" s="138" t="s">
        <v>54</v>
      </c>
      <c r="E24" s="416" t="str">
        <f>E41</f>
        <v/>
      </c>
      <c r="F24" s="417"/>
      <c r="G24" s="421" t="str">
        <f>G41</f>
        <v/>
      </c>
      <c r="H24" s="422"/>
      <c r="I24" s="177"/>
      <c r="J24" s="155"/>
      <c r="L24" s="119"/>
    </row>
    <row r="25" spans="1:15" s="116" customFormat="1" ht="12.95" customHeight="1">
      <c r="A25" s="114"/>
      <c r="B25" s="167"/>
      <c r="C25" s="168"/>
      <c r="D25" s="169"/>
      <c r="E25" s="170"/>
      <c r="F25" s="170"/>
      <c r="G25" s="171"/>
      <c r="H25" s="172"/>
      <c r="I25" s="180"/>
      <c r="J25" s="155"/>
      <c r="L25" s="119"/>
    </row>
    <row r="26" spans="1:15" s="116" customFormat="1" ht="9.9499999999999993" customHeight="1">
      <c r="A26" s="114"/>
      <c r="B26" s="153"/>
      <c r="C26" s="154"/>
      <c r="D26" s="155"/>
      <c r="E26" s="156"/>
      <c r="F26" s="156"/>
      <c r="G26" s="157"/>
      <c r="H26" s="14"/>
      <c r="I26" s="158"/>
      <c r="J26" s="114"/>
      <c r="O26" s="119"/>
    </row>
    <row r="27" spans="1:15" s="116" customFormat="1" ht="15" customHeight="1">
      <c r="A27" s="125"/>
      <c r="B27" s="31"/>
      <c r="C27" s="184"/>
      <c r="E27" s="185"/>
      <c r="F27" s="185"/>
      <c r="G27" s="129"/>
      <c r="H27" s="130"/>
      <c r="I27" s="186"/>
      <c r="J27" s="125"/>
      <c r="O27" s="119"/>
    </row>
    <row r="28" spans="1:15" s="116" customFormat="1" ht="15" customHeight="1">
      <c r="A28" s="125"/>
      <c r="G28" s="206"/>
      <c r="H28" s="206"/>
      <c r="I28" s="55"/>
      <c r="J28" s="125"/>
      <c r="O28" s="119"/>
    </row>
    <row r="29" spans="1:15" s="116" customFormat="1" ht="15" customHeight="1">
      <c r="B29" s="31"/>
      <c r="C29" s="121"/>
      <c r="D29" s="208"/>
      <c r="E29" s="59"/>
      <c r="F29" s="59"/>
      <c r="G29" s="9"/>
      <c r="H29" s="109"/>
      <c r="I29" s="55"/>
      <c r="J29" s="125"/>
      <c r="O29" s="119"/>
    </row>
    <row r="30" spans="1:15" s="116" customFormat="1" ht="15" customHeight="1">
      <c r="B30" s="31"/>
      <c r="C30" s="121"/>
      <c r="D30" s="208"/>
      <c r="E30" s="389">
        <f>E11</f>
        <v>0</v>
      </c>
      <c r="F30" s="390"/>
      <c r="G30" s="389">
        <f>G11</f>
        <v>0</v>
      </c>
      <c r="H30" s="390"/>
      <c r="I30" s="55"/>
      <c r="J30" s="125"/>
      <c r="O30" s="119"/>
    </row>
    <row r="31" spans="1:15" ht="15" customHeight="1">
      <c r="A31" s="116"/>
      <c r="E31" s="411">
        <f>E12</f>
        <v>0</v>
      </c>
      <c r="F31" s="423"/>
      <c r="G31" s="418"/>
      <c r="H31" s="379"/>
    </row>
    <row r="32" spans="1:15" ht="15" customHeight="1">
      <c r="A32" s="116"/>
      <c r="E32" s="411">
        <f>E13</f>
        <v>0</v>
      </c>
      <c r="F32" s="423"/>
      <c r="G32" s="411">
        <f>G13</f>
        <v>0</v>
      </c>
      <c r="H32" s="423"/>
    </row>
    <row r="33" spans="1:19" ht="15" customHeight="1">
      <c r="A33" s="116"/>
      <c r="E33" s="379"/>
      <c r="F33" s="379"/>
      <c r="G33" s="424">
        <f>G14</f>
        <v>0</v>
      </c>
      <c r="H33" s="425"/>
    </row>
    <row r="34" spans="1:19" s="116" customFormat="1" ht="15" customHeight="1">
      <c r="B34" s="31"/>
      <c r="C34" s="121"/>
      <c r="D34" s="208"/>
      <c r="E34" s="411" t="str">
        <f>IF(E32=0,"",E32+75)</f>
        <v/>
      </c>
      <c r="F34" s="423"/>
      <c r="G34" s="411" t="str">
        <f>IF(G32=0,"",G32+75)</f>
        <v/>
      </c>
      <c r="H34" s="423"/>
      <c r="I34" s="55"/>
      <c r="J34" s="125"/>
      <c r="O34" s="119"/>
    </row>
    <row r="35" spans="1:19" s="116" customFormat="1" ht="15" customHeight="1">
      <c r="B35" s="31"/>
      <c r="C35" s="121"/>
      <c r="D35" s="208"/>
      <c r="E35" s="382" t="str">
        <f>IF(E34="","",E16)</f>
        <v/>
      </c>
      <c r="F35" s="548"/>
      <c r="G35" s="410" t="str">
        <f>IF(G32=0,"",G16)</f>
        <v/>
      </c>
      <c r="H35" s="411"/>
      <c r="I35" s="55"/>
      <c r="J35" s="125"/>
      <c r="O35" s="119"/>
    </row>
    <row r="36" spans="1:19" s="116" customFormat="1" ht="15" customHeight="1">
      <c r="B36" s="31"/>
      <c r="C36" s="121"/>
      <c r="D36" s="208"/>
      <c r="E36" s="410">
        <v>43830</v>
      </c>
      <c r="F36" s="411"/>
      <c r="G36" s="410">
        <v>43830</v>
      </c>
      <c r="H36" s="411"/>
      <c r="I36" s="55"/>
      <c r="J36" s="125"/>
      <c r="O36" s="119"/>
    </row>
    <row r="37" spans="1:19" s="116" customFormat="1" ht="15" customHeight="1">
      <c r="B37" s="31"/>
      <c r="C37" s="121"/>
      <c r="D37" s="208"/>
      <c r="E37" s="146" t="str">
        <f>IF(E34="","",(E36-E35)/365.25)</f>
        <v/>
      </c>
      <c r="F37" s="146" t="str">
        <f>IF(E34="","",E37+1)</f>
        <v/>
      </c>
      <c r="G37" s="146" t="str">
        <f>IF(G32=0,"",(G36-G35)/365.25)</f>
        <v/>
      </c>
      <c r="H37" s="146" t="str">
        <f>IF(G32=0,"",G37+1)</f>
        <v/>
      </c>
      <c r="I37" s="55"/>
      <c r="J37" s="125"/>
      <c r="O37" s="119"/>
    </row>
    <row r="38" spans="1:19" s="116" customFormat="1" ht="15" customHeight="1">
      <c r="B38" s="31"/>
      <c r="C38" s="56"/>
      <c r="D38" s="117"/>
      <c r="E38" s="147" t="str">
        <f>IF(E34="","",IF(E30&lt;=0, "EMPIEZA", IF(E31&lt;=0,"CONTINUA",IF(E32&lt;=0,"CONTINUA",IF(E34&lt;=0,"CONTINUA",IF(E35&lt;=0,"CONTINUA",(0.01149*E30)+(3.879*E31)+(0.009541*E32)+(0.04008*E34)+(2.605*E37)+4.35))))))</f>
        <v/>
      </c>
      <c r="F38" s="199" t="str">
        <f>IF(E34="","",IF(E30&lt;=0, "EMPIEZA", IF(E31&lt;=0,"CONTINUA",IF(E32&lt;=0,"CONTINUA",IF(E34&lt;=0,"CONTINUA",IF(E35&lt;=0,"CONTINUA",(0.01149*E30)+(3.879*E31)+(0.009541*E32)+(0.04008*E34)+(2.605*F37)+4.35))))))</f>
        <v/>
      </c>
      <c r="G38" s="147" t="str">
        <f>IF(G32=0,"",IF(G30&lt;=0, "EMPIEZA", IF(G32&lt;=0,"CONTINUA",IF(G34&lt;=0,"CONTINUA",IF(G35&lt;=0,"CONTINUA",((0.01642*G30)+(0.005106*G32)+(0.0114*G33)+(0.05745*G34)+(3.471*G37)-37.15))))))</f>
        <v/>
      </c>
      <c r="H38" s="147" t="str">
        <f>IF(G32=0,"",IF(G30&lt;=0, "EMPIEZA", IF(G32&lt;=0,"CONTINUA",IF(G34&lt;=0,"CONTINUA",IF(G35&lt;=0,"CONTINUA",((0.01642*G30)+(0.005106*G32)+(0.0114*G33)+(0.05745*G34)+(3.471*H37)-37.15))))))</f>
        <v/>
      </c>
      <c r="I38" s="148" t="s">
        <v>63</v>
      </c>
      <c r="J38" s="165"/>
      <c r="K38" s="166"/>
      <c r="L38" s="27"/>
      <c r="M38" s="27"/>
    </row>
    <row r="39" spans="1:19" s="116" customFormat="1" ht="15" customHeight="1">
      <c r="B39" s="31"/>
      <c r="C39" s="31"/>
      <c r="D39" s="118"/>
      <c r="E39" s="147" t="str">
        <f>IF(E34="","",E40/E38)</f>
        <v/>
      </c>
      <c r="F39" s="147" t="str">
        <f>IF(E34="","",E41/F38)</f>
        <v/>
      </c>
      <c r="G39" s="147" t="str">
        <f>IF(G32=0,"",G40/G38)</f>
        <v/>
      </c>
      <c r="H39" s="200" t="str">
        <f>IF(G32=0,"",G41/H38)</f>
        <v/>
      </c>
      <c r="I39" s="208"/>
      <c r="J39" s="125"/>
    </row>
    <row r="40" spans="1:19" s="116" customFormat="1" ht="15" customHeight="1">
      <c r="B40" s="31"/>
      <c r="C40" s="31"/>
      <c r="D40" s="118"/>
      <c r="E40" s="377" t="str">
        <f>IF(E34="","",E45)</f>
        <v/>
      </c>
      <c r="F40" s="377"/>
      <c r="G40" s="378" t="str">
        <f>IF(G32=0,"",G45)</f>
        <v/>
      </c>
      <c r="H40" s="378"/>
      <c r="I40" s="62"/>
      <c r="J40" s="125"/>
      <c r="K40" s="31"/>
    </row>
    <row r="41" spans="1:19" s="116" customFormat="1" ht="15" customHeight="1">
      <c r="B41" s="31"/>
      <c r="C41" s="31"/>
      <c r="D41" s="120"/>
      <c r="E41" s="377" t="str">
        <f>IF(E34="","",F45)</f>
        <v/>
      </c>
      <c r="F41" s="377"/>
      <c r="G41" s="378" t="str">
        <f>IF(G32=0,"",H45)</f>
        <v/>
      </c>
      <c r="H41" s="378"/>
      <c r="I41" s="1"/>
      <c r="J41" s="125"/>
      <c r="Q41" s="206"/>
      <c r="R41" s="396"/>
      <c r="S41" s="396"/>
    </row>
    <row r="42" spans="1:19" s="116" customFormat="1" ht="15" customHeight="1">
      <c r="B42" s="31"/>
      <c r="C42" s="31"/>
      <c r="D42" s="31"/>
      <c r="E42" s="8"/>
      <c r="F42" s="8"/>
      <c r="G42" s="70"/>
      <c r="H42" s="70"/>
      <c r="I42" s="31"/>
      <c r="J42" s="125"/>
    </row>
    <row r="43" spans="1:19" s="116" customFormat="1" ht="15" customHeight="1">
      <c r="A43" s="549"/>
      <c r="B43" s="550"/>
      <c r="C43" s="551"/>
      <c r="D43" s="144"/>
      <c r="E43" s="375" t="s">
        <v>21</v>
      </c>
      <c r="F43" s="552"/>
      <c r="G43" s="375" t="s">
        <v>22</v>
      </c>
      <c r="H43" s="553"/>
    </row>
    <row r="44" spans="1:19" s="116" customFormat="1" ht="15" customHeight="1">
      <c r="A44" s="549"/>
      <c r="B44" s="550"/>
      <c r="C44" s="551"/>
      <c r="D44" s="161"/>
      <c r="E44" s="209">
        <v>2019</v>
      </c>
      <c r="F44" s="210">
        <v>2020</v>
      </c>
      <c r="G44" s="209">
        <v>2019</v>
      </c>
      <c r="H44" s="209">
        <v>2020</v>
      </c>
      <c r="I44" s="396"/>
      <c r="J44" s="396"/>
      <c r="K44" s="123"/>
    </row>
    <row r="45" spans="1:19" s="116" customFormat="1" ht="15" customHeight="1">
      <c r="A45" s="554">
        <v>2019</v>
      </c>
      <c r="B45" s="555"/>
      <c r="C45" s="207">
        <v>2020</v>
      </c>
      <c r="D45" s="152"/>
      <c r="E45" s="124">
        <f>SUM(E46:E51)</f>
        <v>56</v>
      </c>
      <c r="F45" s="162">
        <f>SUM(F46:F51)</f>
        <v>102.5</v>
      </c>
      <c r="G45" s="124">
        <f>SUM(G46:G51)</f>
        <v>56</v>
      </c>
      <c r="H45" s="124">
        <f>SUM(H46:H51)</f>
        <v>102.5</v>
      </c>
      <c r="I45" s="206"/>
      <c r="J45" s="206"/>
    </row>
    <row r="46" spans="1:19" s="116" customFormat="1" ht="15" customHeight="1">
      <c r="A46" s="556">
        <v>0</v>
      </c>
      <c r="B46" s="557"/>
      <c r="C46" s="202">
        <v>0</v>
      </c>
      <c r="D46" s="149">
        <v>95</v>
      </c>
      <c r="E46" s="94">
        <f>IF(AND($E$38&lt;=D46,$E$38&gt;0),($E$38-0)*$A$46,IF($E$38&gt;D46,0))</f>
        <v>0</v>
      </c>
      <c r="F46" s="173">
        <f>IF(AND($F$38&lt;=D46,$F$38&gt;0),($F$38-0)*$D$46,IF($F$38&gt;D46,0))</f>
        <v>0</v>
      </c>
      <c r="G46" s="94">
        <f>IF(AND($G$38&lt;=D46,$G$38&gt;0),($G$38-0)*$A$46,IF($G$38&gt;D46,0))</f>
        <v>0</v>
      </c>
      <c r="H46" s="94">
        <f>IF(AND($H$38&lt;=D46,$H$38&gt;0),($H$38-0)*$C$46,IF($H$38&gt;E46,0))</f>
        <v>0</v>
      </c>
      <c r="I46" s="78"/>
      <c r="J46" s="78"/>
      <c r="K46" s="206"/>
    </row>
    <row r="47" spans="1:19" s="116" customFormat="1" ht="15" customHeight="1">
      <c r="A47" s="556">
        <v>0</v>
      </c>
      <c r="B47" s="557"/>
      <c r="C47" s="193">
        <v>0.7</v>
      </c>
      <c r="D47" s="150">
        <v>120</v>
      </c>
      <c r="E47" s="98">
        <f>IF(AND($E$38&lt;=D47,$E$38&gt;0),($E$38-0)*$A$47,IF($E$38&gt;D47,$A$47*(D47-D46)))</f>
        <v>0</v>
      </c>
      <c r="F47" s="174">
        <f>IF(AND($F$38&lt;=D47,$F$38&gt;D46),($F$38-D46)*$C$47,IF($F$38&gt;D47,$C$47*(D47-D46)))</f>
        <v>17.5</v>
      </c>
      <c r="G47" s="98">
        <f>IF(AND($G$38&lt;=D47,$G$38&gt;0),($G$38-0)*$A$47,IF($G$38&gt;D47,$A$47*(D47-D46)))</f>
        <v>0</v>
      </c>
      <c r="H47" s="98">
        <f>IF(AND($H$38&lt;=D47,$H$38&gt;D46),($H$38-D46)*$C$47,IF($H$38&gt;D47,$C$47*(D47-D46)))</f>
        <v>17.5</v>
      </c>
      <c r="I47" s="78"/>
      <c r="J47" s="78"/>
      <c r="K47" s="206"/>
    </row>
    <row r="48" spans="1:19" s="116" customFormat="1" ht="15" customHeight="1">
      <c r="A48" s="556">
        <v>0.55000000000000004</v>
      </c>
      <c r="B48" s="557"/>
      <c r="C48" s="193">
        <v>0.85</v>
      </c>
      <c r="D48" s="150">
        <v>140</v>
      </c>
      <c r="E48" s="98">
        <f>IF(AND($E$38&lt;=D48,$E$38&gt;D47),($E$38-D47)*$A$48,IF($E$38&gt;D48,$A$48*(D48-D47)))</f>
        <v>11</v>
      </c>
      <c r="F48" s="174">
        <f>IF(AND($F$38&lt;=D48,$F$38&gt;D47),($F$38-D47)*$C$48,IF($F$38&gt;D48,$C$48*(D48-D47)))</f>
        <v>17</v>
      </c>
      <c r="G48" s="98">
        <f>IF(AND($G$38&lt;=D48,$G$38&gt;D47),($G$38-D47)*$A$48,IF($G$38&gt;D48,$A$48*(D48-D47)))</f>
        <v>11</v>
      </c>
      <c r="H48" s="98">
        <f>IF(AND($H$38&lt;=D48,$H$38&gt;D47),($H$38-D47)*$C$48,IF($H$38&gt;D48,$C$48*(D48-D47)))</f>
        <v>17</v>
      </c>
      <c r="I48" s="78"/>
      <c r="J48" s="78"/>
      <c r="K48" s="206"/>
    </row>
    <row r="49" spans="1:11" s="116" customFormat="1" ht="15" customHeight="1">
      <c r="A49" s="556">
        <v>0.65</v>
      </c>
      <c r="B49" s="557"/>
      <c r="C49" s="193">
        <v>1</v>
      </c>
      <c r="D49" s="150">
        <v>160</v>
      </c>
      <c r="E49" s="98">
        <f>IF(AND($E$38&lt;=D49,$E$38&gt;D48),($E$38-D48)*$A$49,IF($E$38&gt;D49,$A$49*(D49-D48)))</f>
        <v>13</v>
      </c>
      <c r="F49" s="174">
        <f>IF(AND($F$38&lt;=D49,$F$38&gt;D48),($F$38-D48)*$C$49,IF($F$38&gt;D49,$C$49*(D49-D48)))</f>
        <v>20</v>
      </c>
      <c r="G49" s="98">
        <f>IF(AND($G$38&lt;=D49,$G$38&gt;D48),($G$38-D48)*$A$49,IF($G$38&gt;D49,$A$49*(D49-D48)))</f>
        <v>13</v>
      </c>
      <c r="H49" s="98">
        <f>IF(AND($H$38&lt;=D49,$H$38&gt;D48),($H$38-D48)*$C$49,IF($H$38&gt;D49,$C$49*(D49-D48)))</f>
        <v>20</v>
      </c>
      <c r="I49" s="78"/>
      <c r="J49" s="78"/>
      <c r="K49" s="206"/>
    </row>
    <row r="50" spans="1:11" s="116" customFormat="1" ht="15" customHeight="1">
      <c r="A50" s="556">
        <v>0.8</v>
      </c>
      <c r="B50" s="557"/>
      <c r="C50" s="193">
        <v>1.2</v>
      </c>
      <c r="D50" s="150">
        <v>200</v>
      </c>
      <c r="E50" s="98">
        <f>IF(AND($E$38&lt;=D50,$E$38&gt;D49),($E$38-D49)*$A$50,IF($E$38&gt;D50,$A$50*(D50-D49)))</f>
        <v>32</v>
      </c>
      <c r="F50" s="174">
        <f>IF(AND($F$38&lt;=D50,$F$38&gt;D49),($F$38-D49)*$C$50,IF($F$38&gt;D50,$C$50*(D50-D49)))</f>
        <v>48</v>
      </c>
      <c r="G50" s="98">
        <f>IF(AND($G$38&lt;=D50,$G$38&gt;D49),($G$38-D49)*$A$50,IF($G$38&gt;D50,$A$50*(D50-D49)))</f>
        <v>32</v>
      </c>
      <c r="H50" s="98">
        <f>IF(AND($H$38&lt;=D50,$H$38&gt;D49),($H$38-D49)*$C$50,IF($H$38&gt;D50,$C$50*(D50-D49)))</f>
        <v>48</v>
      </c>
      <c r="I50" s="78"/>
      <c r="J50" s="78"/>
      <c r="K50" s="206"/>
    </row>
    <row r="51" spans="1:11" s="116" customFormat="1" ht="15" customHeight="1">
      <c r="A51" s="556">
        <v>1.1000000000000001</v>
      </c>
      <c r="B51" s="557"/>
      <c r="C51" s="193">
        <v>1.4</v>
      </c>
      <c r="D51" s="151">
        <v>499</v>
      </c>
      <c r="E51" s="113" t="str">
        <f>IF(AND($E$38&lt;=D51,$E$38&gt;D50),($E$38-D50)*$A$51,IF($E$38&gt;D51,"OUTSIDE"))</f>
        <v>OUTSIDE</v>
      </c>
      <c r="F51" s="175" t="str">
        <f>IF(AND($F$38&lt;=D51,$F$38&gt;D50),($F$38-D50)*$C$51,IF($F$38&gt;D51,"OUTSIDE"))</f>
        <v>OUTSIDE</v>
      </c>
      <c r="G51" s="113" t="str">
        <f>IF(AND($G$38&lt;=D51,$G$38&gt;D50),($G$38-D50)*$A$51,IF($G$38&gt;D51,"OUTSIDE"))</f>
        <v>OUTSIDE</v>
      </c>
      <c r="H51" s="113" t="str">
        <f>IF(AND($H$38&lt;=D51,$H$38&gt;D50),($H$38-D50)*$C$51,IF($H$38&gt;D51,"OUTSIDE"))</f>
        <v>OUTSIDE</v>
      </c>
      <c r="I51" s="78"/>
      <c r="J51" s="78"/>
      <c r="K51" s="206"/>
    </row>
    <row r="52" spans="1:11" s="116" customFormat="1" ht="15" customHeight="1">
      <c r="A52" s="125"/>
      <c r="B52" s="105"/>
      <c r="C52" s="105"/>
      <c r="D52" s="125"/>
      <c r="E52" s="130"/>
      <c r="F52" s="130"/>
      <c r="G52" s="125"/>
      <c r="H52" s="125"/>
      <c r="I52" s="125"/>
      <c r="J52" s="125"/>
    </row>
    <row r="53" spans="1:11" s="116" customFormat="1" ht="15" customHeight="1">
      <c r="A53" s="125"/>
      <c r="B53" s="105"/>
      <c r="C53" s="105"/>
      <c r="D53" s="125"/>
      <c r="E53" s="105"/>
      <c r="F53" s="105"/>
      <c r="G53" s="125"/>
      <c r="H53" s="125"/>
      <c r="I53" s="126"/>
      <c r="J53" s="125"/>
    </row>
    <row r="54" spans="1:11" s="116" customFormat="1" ht="15" customHeight="1">
      <c r="A54" s="117"/>
      <c r="B54" s="56"/>
      <c r="C54" s="56"/>
      <c r="D54" s="117"/>
      <c r="E54" s="109"/>
      <c r="F54" s="109"/>
      <c r="G54" s="396"/>
      <c r="H54" s="396"/>
      <c r="I54" s="145"/>
      <c r="J54" s="125"/>
    </row>
    <row r="55" spans="1:11" s="116" customFormat="1" ht="15" customHeight="1">
      <c r="A55" s="117"/>
      <c r="B55" s="128"/>
      <c r="C55" s="132"/>
      <c r="D55" s="132"/>
      <c r="E55" s="109"/>
      <c r="F55" s="109"/>
      <c r="G55" s="206"/>
      <c r="H55" s="206"/>
      <c r="I55" s="123"/>
      <c r="J55" s="125"/>
    </row>
    <row r="56" spans="1:11" s="116" customFormat="1" ht="15" customHeight="1">
      <c r="A56" s="117"/>
      <c r="B56" s="132"/>
      <c r="C56" s="132"/>
      <c r="D56" s="132"/>
      <c r="E56" s="109"/>
      <c r="F56" s="109"/>
      <c r="G56" s="163"/>
      <c r="H56" s="163"/>
      <c r="J56" s="125"/>
    </row>
    <row r="57" spans="1:11" s="116" customFormat="1" ht="15" customHeight="1">
      <c r="A57" s="117"/>
      <c r="B57" s="56"/>
      <c r="C57" s="56"/>
      <c r="D57" s="117"/>
      <c r="E57" s="109"/>
      <c r="F57" s="109"/>
      <c r="G57" s="78"/>
      <c r="H57" s="78"/>
      <c r="I57" s="206"/>
      <c r="J57" s="125"/>
    </row>
    <row r="58" spans="1:11" s="116" customFormat="1" ht="15" customHeight="1">
      <c r="A58" s="117"/>
      <c r="B58" s="56"/>
      <c r="C58" s="56"/>
      <c r="D58" s="117"/>
      <c r="E58" s="109"/>
      <c r="F58" s="109"/>
      <c r="G58" s="78"/>
      <c r="H58" s="78"/>
      <c r="I58" s="206"/>
      <c r="J58" s="125"/>
    </row>
    <row r="59" spans="1:11" ht="15" customHeight="1">
      <c r="G59" s="78"/>
      <c r="H59" s="78"/>
      <c r="I59" s="206"/>
    </row>
    <row r="60" spans="1:11" ht="15" customHeight="1">
      <c r="G60" s="78"/>
      <c r="H60" s="78"/>
      <c r="I60" s="206"/>
    </row>
    <row r="61" spans="1:11" ht="15" customHeight="1">
      <c r="G61" s="164"/>
      <c r="H61" s="164"/>
      <c r="I61" s="206"/>
    </row>
    <row r="62" spans="1:11" ht="15" customHeight="1">
      <c r="G62" s="164"/>
      <c r="H62" s="164"/>
      <c r="I62" s="206"/>
    </row>
  </sheetData>
  <sheetProtection sheet="1" objects="1" scenarios="1"/>
  <mergeCells count="67">
    <mergeCell ref="A49:B49"/>
    <mergeCell ref="A50:B50"/>
    <mergeCell ref="A51:B51"/>
    <mergeCell ref="G54:H54"/>
    <mergeCell ref="A44:C44"/>
    <mergeCell ref="I44:J44"/>
    <mergeCell ref="A45:B45"/>
    <mergeCell ref="A46:B46"/>
    <mergeCell ref="A47:B47"/>
    <mergeCell ref="A48:B48"/>
    <mergeCell ref="E41:F41"/>
    <mergeCell ref="G41:H41"/>
    <mergeCell ref="R41:S41"/>
    <mergeCell ref="A43:C43"/>
    <mergeCell ref="E43:F43"/>
    <mergeCell ref="G43:H43"/>
    <mergeCell ref="E35:F35"/>
    <mergeCell ref="G35:H35"/>
    <mergeCell ref="E36:F36"/>
    <mergeCell ref="G36:H36"/>
    <mergeCell ref="E40:F40"/>
    <mergeCell ref="G40:H40"/>
    <mergeCell ref="E32:F32"/>
    <mergeCell ref="G32:H32"/>
    <mergeCell ref="E33:F33"/>
    <mergeCell ref="G33:H33"/>
    <mergeCell ref="E34:F34"/>
    <mergeCell ref="G34:H34"/>
    <mergeCell ref="E24:F24"/>
    <mergeCell ref="G24:H24"/>
    <mergeCell ref="E30:F30"/>
    <mergeCell ref="G30:H30"/>
    <mergeCell ref="E31:F31"/>
    <mergeCell ref="G31:H31"/>
    <mergeCell ref="E23:F23"/>
    <mergeCell ref="G23:H23"/>
    <mergeCell ref="C16:D16"/>
    <mergeCell ref="E16:F16"/>
    <mergeCell ref="G16:H16"/>
    <mergeCell ref="C17:D17"/>
    <mergeCell ref="E17:F17"/>
    <mergeCell ref="G17:H17"/>
    <mergeCell ref="C18:D18"/>
    <mergeCell ref="C19:D19"/>
    <mergeCell ref="C20:D20"/>
    <mergeCell ref="E22:F22"/>
    <mergeCell ref="G22:H22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1:D11"/>
    <mergeCell ref="E11:F11"/>
    <mergeCell ref="G11:H11"/>
    <mergeCell ref="C3:D3"/>
    <mergeCell ref="C4:D4"/>
    <mergeCell ref="C10:D10"/>
    <mergeCell ref="E10:F10"/>
    <mergeCell ref="G10:H10"/>
  </mergeCells>
  <pageMargins left="1.1811023622047245" right="1.1811023622047245" top="0.78740157480314965" bottom="0.78740157480314965" header="0.78740157480314965" footer="0.78740157480314965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68"/>
  <sheetViews>
    <sheetView view="pageLayout" topLeftCell="A28" zoomScaleSheetLayoutView="100" workbookViewId="0">
      <selection activeCell="F43" sqref="F43:G47"/>
    </sheetView>
  </sheetViews>
  <sheetFormatPr baseColWidth="10" defaultColWidth="8" defaultRowHeight="15"/>
  <cols>
    <col min="1" max="1" width="1.7109375" style="17" customWidth="1"/>
    <col min="2" max="2" width="6.7109375" style="56" customWidth="1"/>
    <col min="3" max="3" width="12.7109375" style="56" customWidth="1"/>
    <col min="4" max="4" width="42.85546875" style="17" customWidth="1"/>
    <col min="5" max="5" width="5.7109375" style="109" customWidth="1"/>
    <col min="6" max="7" width="6" style="17" customWidth="1"/>
    <col min="8" max="8" width="11.28515625" style="17" customWidth="1"/>
    <col min="9" max="10" width="6" style="17" customWidth="1"/>
    <col min="11" max="11" width="1.7109375" style="17" customWidth="1"/>
    <col min="12" max="12" width="8" style="16"/>
    <col min="13" max="17" width="6" style="16" customWidth="1"/>
    <col min="18" max="18" width="19.28515625" style="16" customWidth="1"/>
    <col min="19" max="21" width="8.140625" style="16" bestFit="1" customWidth="1"/>
    <col min="22" max="22" width="8.42578125" style="16" bestFit="1" customWidth="1"/>
    <col min="23" max="23" width="8.140625" style="16" bestFit="1" customWidth="1"/>
    <col min="24" max="24" width="10.28515625" style="16" bestFit="1" customWidth="1"/>
    <col min="25" max="25" width="7.42578125" style="16" customWidth="1"/>
    <col min="26" max="26" width="8.5703125" style="16" bestFit="1" customWidth="1"/>
    <col min="27" max="27" width="8.140625" style="16" customWidth="1"/>
    <col min="28" max="76" width="8" style="16"/>
    <col min="77" max="16384" width="8" style="17"/>
  </cols>
  <sheetData>
    <row r="1" spans="1:22" ht="8.1" customHeight="1">
      <c r="A1" s="10"/>
      <c r="B1" s="11"/>
      <c r="C1" s="11"/>
      <c r="D1" s="12"/>
      <c r="E1" s="13"/>
      <c r="F1" s="14"/>
      <c r="G1" s="14"/>
      <c r="H1" s="15"/>
      <c r="I1" s="14"/>
      <c r="J1" s="14"/>
      <c r="K1" s="15"/>
    </row>
    <row r="2" spans="1:22" ht="15" customHeight="1">
      <c r="A2" s="15"/>
      <c r="B2" s="18"/>
      <c r="C2" s="19"/>
      <c r="D2" s="20"/>
      <c r="E2" s="21"/>
      <c r="F2" s="22"/>
      <c r="G2" s="22"/>
      <c r="H2" s="23"/>
      <c r="I2" s="22"/>
      <c r="J2" s="24"/>
      <c r="K2" s="15"/>
    </row>
    <row r="3" spans="1:22" ht="15.75">
      <c r="A3" s="15"/>
      <c r="B3" s="25"/>
      <c r="C3" s="596" t="s">
        <v>43</v>
      </c>
      <c r="D3" s="596"/>
      <c r="E3" s="596"/>
      <c r="F3" s="596"/>
      <c r="G3" s="26"/>
      <c r="H3" s="27"/>
      <c r="I3" s="28"/>
      <c r="J3" s="29"/>
      <c r="K3" s="15"/>
    </row>
    <row r="4" spans="1:22" ht="9.9499999999999993" customHeight="1">
      <c r="A4" s="15"/>
      <c r="B4" s="30"/>
      <c r="C4" s="31"/>
      <c r="D4" s="32"/>
      <c r="E4" s="33"/>
      <c r="F4" s="34"/>
      <c r="G4" s="34"/>
      <c r="H4" s="16"/>
      <c r="I4" s="34"/>
      <c r="J4" s="35"/>
      <c r="K4" s="15"/>
    </row>
    <row r="5" spans="1:22">
      <c r="A5" s="15"/>
      <c r="B5" s="36"/>
      <c r="C5" s="435" t="s">
        <v>44</v>
      </c>
      <c r="D5" s="435"/>
      <c r="E5" s="435"/>
      <c r="F5" s="435"/>
      <c r="G5" s="37"/>
      <c r="H5" s="38"/>
      <c r="I5" s="38"/>
      <c r="J5" s="39"/>
      <c r="K5" s="15"/>
    </row>
    <row r="6" spans="1:22" ht="9.9499999999999993" customHeight="1">
      <c r="A6" s="15"/>
      <c r="B6" s="30"/>
      <c r="C6" s="31"/>
      <c r="D6" s="40"/>
      <c r="E6" s="41"/>
      <c r="F6" s="8"/>
      <c r="G6" s="8"/>
      <c r="H6" s="8"/>
      <c r="I6" s="8"/>
      <c r="J6" s="42"/>
      <c r="K6" s="15"/>
    </row>
    <row r="7" spans="1:22">
      <c r="A7" s="15"/>
      <c r="B7" s="30"/>
      <c r="C7" s="597" t="s">
        <v>17</v>
      </c>
      <c r="D7" s="598"/>
      <c r="E7" s="43"/>
      <c r="F7" s="8"/>
      <c r="G7" s="8"/>
      <c r="H7" s="6"/>
      <c r="I7" s="8"/>
      <c r="J7" s="42"/>
      <c r="K7" s="15"/>
    </row>
    <row r="8" spans="1:22">
      <c r="A8" s="15"/>
      <c r="B8" s="30"/>
      <c r="C8" s="600" t="s">
        <v>30</v>
      </c>
      <c r="D8" s="601"/>
      <c r="E8" s="601"/>
      <c r="F8" s="601"/>
      <c r="G8" s="602"/>
      <c r="H8" s="44"/>
      <c r="I8" s="8"/>
      <c r="J8" s="42"/>
      <c r="K8" s="15"/>
      <c r="M8" s="45"/>
      <c r="N8" s="45"/>
      <c r="O8" s="45"/>
      <c r="P8" s="45"/>
      <c r="Q8" s="45"/>
      <c r="V8" s="46"/>
    </row>
    <row r="9" spans="1:22" ht="9.9499999999999993" customHeight="1">
      <c r="A9" s="15"/>
      <c r="B9" s="30"/>
      <c r="C9" s="31"/>
      <c r="D9" s="40"/>
      <c r="E9" s="41"/>
      <c r="F9" s="8"/>
      <c r="G9" s="8"/>
      <c r="H9" s="6"/>
      <c r="I9" s="8"/>
      <c r="J9" s="42"/>
      <c r="K9" s="15"/>
      <c r="M9" s="45"/>
      <c r="N9" s="45"/>
      <c r="O9" s="45"/>
      <c r="P9" s="45"/>
      <c r="Q9" s="45"/>
      <c r="V9" s="46"/>
    </row>
    <row r="10" spans="1:22" ht="15.75">
      <c r="A10" s="15"/>
      <c r="B10" s="30"/>
      <c r="C10" s="599" t="s">
        <v>18</v>
      </c>
      <c r="D10" s="569"/>
      <c r="E10" s="47"/>
      <c r="F10" s="48"/>
      <c r="G10" s="48"/>
      <c r="H10" s="6"/>
      <c r="I10" s="8"/>
      <c r="J10" s="42"/>
      <c r="K10" s="15"/>
      <c r="M10" s="45"/>
      <c r="N10" s="45"/>
      <c r="O10" s="45"/>
      <c r="P10" s="45"/>
      <c r="Q10" s="45"/>
      <c r="V10" s="46"/>
    </row>
    <row r="11" spans="1:22">
      <c r="A11" s="15"/>
      <c r="B11" s="30"/>
      <c r="C11" s="600" t="s">
        <v>31</v>
      </c>
      <c r="D11" s="601"/>
      <c r="E11" s="601"/>
      <c r="F11" s="601"/>
      <c r="G11" s="602"/>
      <c r="H11" s="44"/>
      <c r="I11" s="8"/>
      <c r="J11" s="42"/>
      <c r="K11" s="15"/>
      <c r="M11" s="45"/>
      <c r="N11" s="45"/>
      <c r="O11" s="45"/>
      <c r="P11" s="45"/>
      <c r="Q11" s="45"/>
      <c r="V11" s="46"/>
    </row>
    <row r="12" spans="1:22" ht="9.9499999999999993" customHeight="1">
      <c r="A12" s="15"/>
      <c r="B12" s="30"/>
      <c r="C12" s="49"/>
      <c r="D12" s="28"/>
      <c r="E12" s="28"/>
      <c r="F12" s="28"/>
      <c r="G12" s="28"/>
      <c r="H12" s="44"/>
      <c r="I12" s="8"/>
      <c r="J12" s="42"/>
      <c r="K12" s="15"/>
      <c r="M12" s="45"/>
      <c r="N12" s="45"/>
      <c r="O12" s="45"/>
      <c r="P12" s="45"/>
      <c r="Q12" s="45"/>
      <c r="V12" s="46"/>
    </row>
    <row r="13" spans="1:22" ht="15" customHeight="1">
      <c r="A13" s="15"/>
      <c r="B13" s="30"/>
      <c r="C13" s="50" t="s">
        <v>32</v>
      </c>
      <c r="D13" s="2"/>
      <c r="E13" s="28"/>
      <c r="F13" s="28"/>
      <c r="G13" s="28"/>
      <c r="H13" s="44"/>
      <c r="I13" s="8"/>
      <c r="J13" s="42"/>
      <c r="K13" s="15"/>
      <c r="M13" s="45"/>
      <c r="N13" s="45"/>
      <c r="O13" s="45"/>
      <c r="P13" s="45"/>
      <c r="Q13" s="45"/>
      <c r="V13" s="46"/>
    </row>
    <row r="14" spans="1:22" ht="15" customHeight="1">
      <c r="A14" s="15"/>
      <c r="B14" s="30"/>
      <c r="C14" s="51" t="s">
        <v>33</v>
      </c>
      <c r="D14" s="3"/>
      <c r="E14" s="52"/>
      <c r="F14" s="8"/>
      <c r="G14" s="8"/>
      <c r="H14" s="6"/>
      <c r="I14" s="8"/>
      <c r="J14" s="42"/>
      <c r="K14" s="15"/>
      <c r="M14" s="45"/>
      <c r="N14" s="45"/>
      <c r="O14" s="45"/>
      <c r="P14" s="45"/>
      <c r="Q14" s="45"/>
      <c r="V14" s="46"/>
    </row>
    <row r="15" spans="1:22" ht="15" customHeight="1">
      <c r="A15" s="15"/>
      <c r="B15" s="30"/>
      <c r="C15" s="51" t="s">
        <v>34</v>
      </c>
      <c r="D15" s="4"/>
      <c r="E15" s="52"/>
      <c r="F15" s="6"/>
      <c r="G15" s="6"/>
      <c r="H15" s="6"/>
      <c r="I15" s="6"/>
      <c r="J15" s="7"/>
      <c r="K15" s="15"/>
      <c r="M15" s="45"/>
      <c r="N15" s="45"/>
      <c r="O15" s="45"/>
      <c r="P15" s="45"/>
      <c r="Q15" s="45"/>
      <c r="V15" s="46"/>
    </row>
    <row r="16" spans="1:22" ht="15" customHeight="1">
      <c r="A16" s="15"/>
      <c r="B16" s="30"/>
      <c r="C16" s="53" t="s">
        <v>35</v>
      </c>
      <c r="D16" s="5"/>
      <c r="E16" s="54"/>
      <c r="F16" s="6"/>
      <c r="G16" s="6"/>
      <c r="H16" s="55">
        <f>IF(I20=0,0,IF(I20=F52,H52,IF(I20=F53,H53,IF(I20=F54,H54,IF(I20=F55,H55,IF(I20=F56,H56,IF(I20&gt;F57,H57,IF(AND(I20&gt;0,I20&lt;F52),H52,IF(AND(I20&gt;F52,I20&lt;F53),H53,IF(AND(I20&gt;F53,I20&lt;F54),H54,IF(AND(I20&gt;F54,I20&lt;F55),H55,IF(AND(I20&gt;F55,I20&lt;F56),H56))))))))))))</f>
        <v>499</v>
      </c>
      <c r="I16" s="6"/>
      <c r="J16" s="7"/>
      <c r="K16" s="15"/>
      <c r="M16" s="45"/>
      <c r="N16" s="45"/>
      <c r="O16" s="45"/>
      <c r="P16" s="45"/>
      <c r="Q16" s="45"/>
      <c r="V16" s="46"/>
    </row>
    <row r="17" spans="1:27">
      <c r="A17" s="15"/>
      <c r="B17" s="30"/>
      <c r="E17" s="54"/>
      <c r="F17" s="57"/>
      <c r="G17" s="38"/>
      <c r="H17" s="55"/>
      <c r="I17" s="57"/>
      <c r="J17" s="38"/>
      <c r="K17" s="15"/>
      <c r="M17" s="45"/>
      <c r="N17" s="45"/>
      <c r="O17" s="45"/>
      <c r="P17" s="45"/>
      <c r="Q17" s="45"/>
      <c r="V17" s="46"/>
    </row>
    <row r="18" spans="1:27" ht="15.75">
      <c r="A18" s="15"/>
      <c r="B18" s="30"/>
      <c r="E18" s="58"/>
      <c r="F18" s="373" t="s">
        <v>21</v>
      </c>
      <c r="G18" s="562"/>
      <c r="H18" s="59" t="s">
        <v>23</v>
      </c>
      <c r="I18" s="574" t="s">
        <v>22</v>
      </c>
      <c r="J18" s="566"/>
      <c r="K18" s="15"/>
    </row>
    <row r="19" spans="1:27" ht="9.9499999999999993" customHeight="1" thickBot="1">
      <c r="A19" s="15"/>
      <c r="B19" s="30"/>
      <c r="C19" s="31"/>
      <c r="D19" s="60"/>
      <c r="E19" s="43"/>
      <c r="F19" s="6"/>
      <c r="G19" s="6"/>
      <c r="H19" s="6"/>
      <c r="I19" s="6"/>
      <c r="J19" s="6"/>
      <c r="K19" s="15"/>
    </row>
    <row r="20" spans="1:27" ht="18" thickBot="1">
      <c r="A20" s="15"/>
      <c r="B20" s="30"/>
      <c r="C20" s="608" t="s">
        <v>51</v>
      </c>
      <c r="D20" s="601"/>
      <c r="E20" s="43"/>
      <c r="F20" s="563">
        <v>294.22000000000003</v>
      </c>
      <c r="G20" s="564"/>
      <c r="I20" s="592">
        <v>301.83</v>
      </c>
      <c r="J20" s="593"/>
      <c r="K20" s="15"/>
      <c r="L20" s="31"/>
      <c r="V20" s="61"/>
    </row>
    <row r="21" spans="1:27" ht="16.5" thickTop="1" thickBot="1">
      <c r="A21" s="15"/>
      <c r="B21" s="30"/>
      <c r="C21" s="31"/>
      <c r="D21" s="60"/>
      <c r="E21" s="43"/>
      <c r="F21" s="576">
        <f>IF(H50=1,F62,IF(H50=2,G62))</f>
        <v>234.40800000000004</v>
      </c>
      <c r="G21" s="577"/>
      <c r="H21" s="62" t="s">
        <v>45</v>
      </c>
      <c r="I21" s="584">
        <f>IF(H50=1,I62,IF(H50=2,J62))</f>
        <v>245.06199999999995</v>
      </c>
      <c r="J21" s="585"/>
      <c r="K21" s="15"/>
      <c r="L21" s="31"/>
    </row>
    <row r="22" spans="1:27" ht="9.9499999999999993" customHeight="1" thickTop="1">
      <c r="A22" s="15"/>
      <c r="B22" s="30"/>
      <c r="C22" s="31"/>
      <c r="D22" s="63"/>
      <c r="E22" s="43"/>
      <c r="F22" s="1"/>
      <c r="G22" s="1"/>
      <c r="H22" s="1"/>
      <c r="I22" s="64"/>
      <c r="J22" s="64"/>
      <c r="K22" s="15"/>
      <c r="X22" s="396"/>
      <c r="Y22" s="396"/>
      <c r="Z22" s="396"/>
      <c r="AA22" s="396"/>
    </row>
    <row r="23" spans="1:27" ht="15.75" customHeight="1">
      <c r="A23" s="15"/>
      <c r="B23" s="66"/>
      <c r="C23" s="599" t="s">
        <v>46</v>
      </c>
      <c r="D23" s="569"/>
      <c r="E23" s="8"/>
      <c r="G23" s="581" t="s">
        <v>47</v>
      </c>
      <c r="H23" s="582"/>
      <c r="I23" s="566"/>
      <c r="J23" s="67"/>
      <c r="K23" s="15"/>
      <c r="L23" s="31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9.9499999999999993" customHeight="1">
      <c r="A24" s="15"/>
      <c r="B24" s="30"/>
      <c r="C24" s="31"/>
      <c r="D24" s="68"/>
      <c r="E24" s="69"/>
      <c r="F24" s="70"/>
      <c r="G24" s="70"/>
      <c r="H24" s="70"/>
      <c r="I24" s="70"/>
      <c r="J24" s="70"/>
      <c r="K24" s="15"/>
      <c r="R24" s="34"/>
      <c r="S24" s="34"/>
      <c r="T24" s="34"/>
      <c r="U24" s="34"/>
      <c r="V24" s="34"/>
      <c r="W24" s="34"/>
      <c r="X24" s="71"/>
      <c r="Y24" s="72"/>
      <c r="Z24" s="73"/>
      <c r="AA24" s="72"/>
    </row>
    <row r="25" spans="1:27" ht="18.75">
      <c r="A25" s="15"/>
      <c r="B25" s="30" t="s">
        <v>1</v>
      </c>
      <c r="C25" s="568" t="s">
        <v>10</v>
      </c>
      <c r="D25" s="569"/>
      <c r="E25" s="69" t="s">
        <v>48</v>
      </c>
      <c r="F25" s="586">
        <v>1191</v>
      </c>
      <c r="G25" s="587"/>
      <c r="H25" s="6"/>
      <c r="I25" s="586">
        <v>1191</v>
      </c>
      <c r="J25" s="587"/>
      <c r="K25" s="15"/>
      <c r="M25" s="74"/>
      <c r="N25" s="74"/>
      <c r="O25" s="74"/>
      <c r="P25" s="74"/>
      <c r="Q25" s="74"/>
      <c r="R25" s="73"/>
      <c r="S25" s="34"/>
      <c r="T25" s="34"/>
      <c r="U25" s="71"/>
      <c r="V25" s="71"/>
      <c r="W25" s="34"/>
      <c r="X25" s="71"/>
      <c r="Y25" s="71"/>
      <c r="Z25" s="71"/>
      <c r="AA25" s="71"/>
    </row>
    <row r="26" spans="1:27" ht="9.9499999999999993" customHeight="1">
      <c r="A26" s="15"/>
      <c r="B26" s="30"/>
      <c r="C26" s="31"/>
      <c r="D26" s="68"/>
      <c r="E26" s="69"/>
      <c r="F26" s="8"/>
      <c r="G26" s="8"/>
      <c r="H26" s="6"/>
      <c r="I26" s="8"/>
      <c r="J26" s="8"/>
      <c r="K26" s="15"/>
      <c r="M26" s="74"/>
      <c r="N26" s="74"/>
      <c r="O26" s="74"/>
      <c r="P26" s="74"/>
      <c r="Q26" s="74"/>
      <c r="R26" s="73"/>
      <c r="S26" s="34"/>
      <c r="T26" s="34"/>
      <c r="U26" s="71"/>
      <c r="V26" s="71"/>
      <c r="W26" s="34"/>
      <c r="X26" s="71"/>
      <c r="Y26" s="71"/>
      <c r="Z26" s="71"/>
      <c r="AA26" s="71"/>
    </row>
    <row r="27" spans="1:27" ht="15.75">
      <c r="A27" s="15"/>
      <c r="B27" s="30" t="s">
        <v>2</v>
      </c>
      <c r="C27" s="568" t="s">
        <v>11</v>
      </c>
      <c r="D27" s="569"/>
      <c r="E27" s="69" t="s">
        <v>25</v>
      </c>
      <c r="F27" s="588">
        <v>12</v>
      </c>
      <c r="G27" s="587"/>
      <c r="H27" s="6"/>
      <c r="I27" s="594"/>
      <c r="J27" s="595"/>
      <c r="K27" s="15"/>
      <c r="M27" s="74"/>
      <c r="N27" s="74"/>
      <c r="O27" s="74"/>
      <c r="P27" s="74"/>
      <c r="Q27" s="74"/>
      <c r="R27" s="73"/>
      <c r="S27" s="34"/>
      <c r="T27" s="34"/>
      <c r="U27" s="71"/>
      <c r="V27" s="71"/>
      <c r="W27" s="34"/>
      <c r="X27" s="71"/>
      <c r="Y27" s="71"/>
      <c r="Z27" s="71"/>
      <c r="AA27" s="71"/>
    </row>
    <row r="28" spans="1:27" ht="9.9499999999999993" customHeight="1">
      <c r="A28" s="15"/>
      <c r="B28" s="30"/>
      <c r="C28" s="31"/>
      <c r="D28" s="68"/>
      <c r="E28" s="69"/>
      <c r="F28" s="8"/>
      <c r="G28" s="8"/>
      <c r="H28" s="6"/>
      <c r="I28" s="8"/>
      <c r="J28" s="8"/>
      <c r="K28" s="15"/>
      <c r="M28" s="74"/>
      <c r="N28" s="74"/>
      <c r="O28" s="74"/>
      <c r="P28" s="74"/>
      <c r="Q28" s="74"/>
      <c r="R28" s="73"/>
      <c r="S28" s="34"/>
      <c r="T28" s="34"/>
      <c r="U28" s="71"/>
      <c r="V28" s="71"/>
      <c r="W28" s="34"/>
      <c r="X28" s="71"/>
      <c r="Y28" s="71"/>
      <c r="Z28" s="71"/>
      <c r="AA28" s="71"/>
    </row>
    <row r="29" spans="1:27" ht="15.75">
      <c r="A29" s="15"/>
      <c r="B29" s="30" t="s">
        <v>4</v>
      </c>
      <c r="C29" s="568" t="s">
        <v>12</v>
      </c>
      <c r="D29" s="569"/>
      <c r="E29" s="52" t="s">
        <v>13</v>
      </c>
      <c r="F29" s="588">
        <v>1111</v>
      </c>
      <c r="G29" s="587"/>
      <c r="H29" s="6"/>
      <c r="I29" s="588">
        <v>1111</v>
      </c>
      <c r="J29" s="587"/>
      <c r="K29" s="15"/>
      <c r="M29" s="74"/>
      <c r="N29" s="74"/>
      <c r="O29" s="74"/>
      <c r="P29" s="74"/>
      <c r="Q29" s="74"/>
      <c r="R29" s="73"/>
      <c r="S29" s="34"/>
      <c r="T29" s="34"/>
      <c r="U29" s="71"/>
      <c r="V29" s="71"/>
      <c r="W29" s="34"/>
      <c r="X29" s="71"/>
      <c r="Y29" s="71"/>
      <c r="Z29" s="71"/>
      <c r="AA29" s="71"/>
    </row>
    <row r="30" spans="1:27" ht="9.9499999999999993" customHeight="1">
      <c r="A30" s="15"/>
      <c r="B30" s="30"/>
      <c r="C30" s="31"/>
      <c r="D30" s="68"/>
      <c r="E30" s="52"/>
      <c r="F30" s="8"/>
      <c r="G30" s="8"/>
      <c r="H30" s="6"/>
      <c r="I30" s="8"/>
      <c r="J30" s="8"/>
      <c r="K30" s="15"/>
      <c r="M30" s="75"/>
      <c r="N30" s="75"/>
      <c r="O30" s="75"/>
      <c r="P30" s="75"/>
      <c r="Q30" s="75"/>
      <c r="R30" s="73"/>
      <c r="S30" s="34"/>
      <c r="T30" s="34"/>
      <c r="U30" s="71"/>
      <c r="V30" s="71"/>
      <c r="W30" s="34"/>
      <c r="X30" s="71"/>
      <c r="Y30" s="71"/>
      <c r="Z30" s="71"/>
      <c r="AA30" s="71"/>
    </row>
    <row r="31" spans="1:27" ht="15.75">
      <c r="A31" s="15"/>
      <c r="B31" s="30" t="s">
        <v>19</v>
      </c>
      <c r="C31" s="568" t="s">
        <v>20</v>
      </c>
      <c r="D31" s="569"/>
      <c r="E31" s="52" t="s">
        <v>13</v>
      </c>
      <c r="F31" s="76"/>
      <c r="G31" s="76"/>
      <c r="H31" s="6"/>
      <c r="I31" s="588">
        <v>1550</v>
      </c>
      <c r="J31" s="587"/>
      <c r="K31" s="15"/>
      <c r="R31" s="73"/>
      <c r="S31" s="34"/>
      <c r="T31" s="34"/>
      <c r="U31" s="34"/>
      <c r="V31" s="34"/>
      <c r="W31" s="71"/>
      <c r="X31" s="71"/>
      <c r="Y31" s="71"/>
      <c r="Z31" s="71"/>
      <c r="AA31" s="71"/>
    </row>
    <row r="32" spans="1:27" ht="9.9499999999999993" customHeight="1">
      <c r="A32" s="15"/>
      <c r="B32" s="66"/>
      <c r="C32" s="77"/>
      <c r="D32" s="6"/>
      <c r="E32" s="8"/>
      <c r="F32" s="6"/>
      <c r="G32" s="6"/>
      <c r="H32" s="6"/>
      <c r="I32" s="6"/>
      <c r="J32" s="6"/>
      <c r="K32" s="15"/>
      <c r="R32" s="73"/>
    </row>
    <row r="33" spans="1:27" ht="15.75">
      <c r="A33" s="15"/>
      <c r="B33" s="30" t="s">
        <v>3</v>
      </c>
      <c r="C33" s="568" t="s">
        <v>24</v>
      </c>
      <c r="D33" s="569"/>
      <c r="E33" s="52" t="s">
        <v>13</v>
      </c>
      <c r="F33" s="589">
        <f>IF(F29=0,"",F29+75)</f>
        <v>1186</v>
      </c>
      <c r="G33" s="566"/>
      <c r="H33" s="6"/>
      <c r="I33" s="588">
        <f>IF(I29=0,"",(I29+75))</f>
        <v>1186</v>
      </c>
      <c r="J33" s="587"/>
      <c r="K33" s="15"/>
      <c r="R33" s="73"/>
      <c r="X33" s="78"/>
      <c r="Y33" s="78"/>
      <c r="Z33" s="78"/>
      <c r="AA33" s="78"/>
    </row>
    <row r="34" spans="1:27" ht="9.9499999999999993" customHeight="1">
      <c r="A34" s="15"/>
      <c r="B34" s="30"/>
      <c r="C34" s="31"/>
      <c r="D34" s="68"/>
      <c r="E34" s="52"/>
      <c r="F34" s="8"/>
      <c r="G34" s="8"/>
      <c r="H34" s="6"/>
      <c r="I34" s="8"/>
      <c r="J34" s="8"/>
      <c r="K34" s="15"/>
      <c r="R34" s="73"/>
    </row>
    <row r="35" spans="1:27" ht="15.75">
      <c r="A35" s="15"/>
      <c r="B35" s="30" t="s">
        <v>6</v>
      </c>
      <c r="C35" s="571" t="s">
        <v>27</v>
      </c>
      <c r="D35" s="569"/>
      <c r="E35" s="59"/>
      <c r="F35" s="590">
        <v>19784</v>
      </c>
      <c r="G35" s="587"/>
      <c r="H35" s="6"/>
      <c r="I35" s="590">
        <v>19784</v>
      </c>
      <c r="J35" s="587"/>
      <c r="K35" s="15"/>
      <c r="M35" s="73"/>
      <c r="N35" s="73"/>
      <c r="O35" s="73"/>
      <c r="P35" s="73"/>
      <c r="Q35" s="73"/>
      <c r="R35" s="73"/>
    </row>
    <row r="36" spans="1:27" ht="9.9499999999999993" customHeight="1">
      <c r="A36" s="15"/>
      <c r="B36" s="66"/>
      <c r="C36" s="77"/>
      <c r="D36" s="6"/>
      <c r="E36" s="8"/>
      <c r="F36" s="6"/>
      <c r="G36" s="6"/>
      <c r="H36" s="6"/>
      <c r="I36" s="6"/>
      <c r="J36" s="6"/>
      <c r="K36" s="15"/>
    </row>
    <row r="37" spans="1:27" ht="15.75">
      <c r="A37" s="15"/>
      <c r="B37" s="30" t="s">
        <v>5</v>
      </c>
      <c r="C37" s="571" t="s">
        <v>28</v>
      </c>
      <c r="D37" s="569"/>
      <c r="E37" s="59"/>
      <c r="F37" s="591">
        <v>43830</v>
      </c>
      <c r="G37" s="566"/>
      <c r="H37" s="6"/>
      <c r="I37" s="591">
        <v>43830</v>
      </c>
      <c r="J37" s="566"/>
      <c r="K37" s="15"/>
      <c r="M37" s="34"/>
      <c r="N37" s="34"/>
      <c r="O37" s="34"/>
      <c r="P37" s="34"/>
      <c r="Q37" s="34"/>
    </row>
    <row r="38" spans="1:27" ht="15.75">
      <c r="A38" s="15"/>
      <c r="B38" s="30"/>
      <c r="C38" s="571" t="s">
        <v>26</v>
      </c>
      <c r="D38" s="569"/>
      <c r="E38" s="59"/>
      <c r="F38" s="6"/>
      <c r="G38" s="6"/>
      <c r="H38" s="6"/>
      <c r="I38" s="8"/>
      <c r="J38" s="8"/>
      <c r="K38" s="15"/>
    </row>
    <row r="39" spans="1:27" ht="9.9499999999999993" customHeight="1">
      <c r="A39" s="15"/>
      <c r="B39" s="30"/>
      <c r="C39" s="31"/>
      <c r="D39" s="79"/>
      <c r="E39" s="59"/>
      <c r="F39" s="9"/>
      <c r="G39" s="9"/>
      <c r="H39" s="6"/>
      <c r="I39" s="8"/>
      <c r="J39" s="8"/>
      <c r="K39" s="15"/>
    </row>
    <row r="40" spans="1:27" ht="15.75">
      <c r="A40" s="15"/>
      <c r="B40" s="30" t="s">
        <v>7</v>
      </c>
      <c r="C40" s="568" t="s">
        <v>15</v>
      </c>
      <c r="D40" s="569"/>
      <c r="E40" s="52"/>
      <c r="F40" s="565">
        <f>IF(F35=0,"",IF(H50=1,($F$37-$F$35)/365.25,IF(H50=2,(($F$37-$F$35)/365.25)+1)))</f>
        <v>66.834360027378509</v>
      </c>
      <c r="G40" s="566"/>
      <c r="H40" s="6"/>
      <c r="I40" s="611">
        <f>IF(I35=0,"",IF(H50=1,($I$37-$I$35)/365.25,IF(H50=2,(($I$37-$I$35)/365.25)+1)))</f>
        <v>66.834360027378509</v>
      </c>
      <c r="J40" s="566"/>
      <c r="K40" s="15"/>
    </row>
    <row r="41" spans="1:27" ht="15.75">
      <c r="A41" s="15"/>
      <c r="B41" s="30"/>
      <c r="C41" s="570" t="s">
        <v>16</v>
      </c>
      <c r="D41" s="569"/>
      <c r="E41" s="52"/>
      <c r="F41" s="80"/>
      <c r="G41" s="80"/>
      <c r="H41" s="77"/>
      <c r="I41" s="80"/>
      <c r="J41" s="80"/>
      <c r="K41" s="15"/>
    </row>
    <row r="42" spans="1:27" ht="9.9499999999999993" customHeight="1">
      <c r="A42" s="15"/>
      <c r="B42" s="30"/>
      <c r="C42" s="31"/>
      <c r="D42" s="68"/>
      <c r="E42" s="52"/>
      <c r="F42" s="80"/>
      <c r="G42" s="80"/>
      <c r="H42" s="77"/>
      <c r="I42" s="80"/>
      <c r="J42" s="80"/>
      <c r="K42" s="15"/>
    </row>
    <row r="43" spans="1:27" ht="15.75">
      <c r="A43" s="15"/>
      <c r="B43" s="30" t="s">
        <v>0</v>
      </c>
      <c r="C43" s="568" t="s">
        <v>9</v>
      </c>
      <c r="D43" s="569"/>
      <c r="E43" s="69" t="s">
        <v>8</v>
      </c>
      <c r="F43" s="567">
        <f>IF(F25&lt;=0, "EMPIEZA", IF(F27&lt;=0,"CONTINUA",IF(F29&lt;=0,"CONTINUA",IF(F33&lt;=0,"CONTINUA",IF(F35&lt;=0,"CONTINUA",((0.01149*$F$25)+(3.879*$F$27)+(0.04008* $F$33)+(0.009541*$F$29)+(2.605*$F$40)+4.35))))))</f>
        <v>296.821028871321</v>
      </c>
      <c r="G43" s="566"/>
      <c r="H43" s="70"/>
      <c r="I43" s="612">
        <f>IF(I25&lt;=0,"EMPIEZA",IF(I29&lt;=0,"CONTINUA",IF(I31&lt;=0,"CONTINUA",IF(I33&lt;=0,"CONTINUA",IF(I35&lt;=0,"CONTINUA",(0.01642*I25)+(0.005106*I29)+(0.0114*I31+(0.05745*I33)+(3.471*I40)-37.15))))))</f>
        <v>305.86674965503084</v>
      </c>
      <c r="J43" s="566"/>
      <c r="K43" s="15"/>
      <c r="M43" s="81"/>
      <c r="N43" s="81"/>
      <c r="O43" s="81"/>
      <c r="P43" s="81"/>
      <c r="Q43" s="81"/>
      <c r="R43" s="73"/>
    </row>
    <row r="44" spans="1:27" ht="15" customHeight="1">
      <c r="A44" s="15"/>
      <c r="B44" s="30"/>
      <c r="C44" s="31"/>
      <c r="D44" s="6"/>
      <c r="E44" s="8"/>
      <c r="F44" s="6"/>
      <c r="G44" s="6"/>
      <c r="H44" s="6"/>
      <c r="I44" s="6"/>
      <c r="J44" s="6"/>
      <c r="K44" s="15"/>
    </row>
    <row r="45" spans="1:27" ht="15.75">
      <c r="A45" s="15"/>
      <c r="B45" s="30"/>
      <c r="C45" s="568" t="s">
        <v>29</v>
      </c>
      <c r="D45" s="569"/>
      <c r="E45" s="8"/>
      <c r="F45" s="567">
        <f>IF(F43="EMPIEZA","",IF(F43="CONTINUA","",F47/F43))</f>
        <v>0.8019965476335893</v>
      </c>
      <c r="G45" s="566"/>
      <c r="H45" s="82"/>
      <c r="I45" s="583">
        <f>IF(I43="EMPIEZA","",IF(I43="CONTINUA","",I47/I43))</f>
        <v>0.81968193600581996</v>
      </c>
      <c r="J45" s="566"/>
      <c r="K45" s="15"/>
    </row>
    <row r="46" spans="1:27" ht="15" customHeight="1" thickBot="1">
      <c r="A46" s="15"/>
      <c r="B46" s="30"/>
      <c r="C46" s="31"/>
      <c r="D46" s="6"/>
      <c r="E46" s="8"/>
      <c r="F46" s="6"/>
      <c r="G46" s="6"/>
      <c r="H46" s="6"/>
      <c r="I46" s="6"/>
      <c r="J46" s="6"/>
      <c r="K46" s="15"/>
    </row>
    <row r="47" spans="1:27" ht="16.5" thickTop="1" thickBot="1">
      <c r="A47" s="15"/>
      <c r="B47" s="30"/>
      <c r="C47" s="606" t="s">
        <v>36</v>
      </c>
      <c r="D47" s="607"/>
      <c r="E47" s="8"/>
      <c r="F47" s="576">
        <f>IF(F25&lt;=0,"",IF(F27&lt;=0,"",IF(F29&lt;=0,"",IF(F33&lt;=0,"",IF(F40&lt;=0,"",IF(F35&lt;=0,"",IF(H50=1,F51,IF(H50=2,G51))))))))</f>
        <v>238.04944041984939</v>
      </c>
      <c r="G47" s="577"/>
      <c r="H47" s="83" t="s">
        <v>14</v>
      </c>
      <c r="I47" s="584">
        <f>IF(I35=0,"",IF(AND(I35&gt;0,H50=1),I51,IF(AND(I35&gt;0,H50=2),J51)))</f>
        <v>250.71344951704316</v>
      </c>
      <c r="J47" s="585"/>
      <c r="K47" s="15"/>
      <c r="X47" s="84"/>
    </row>
    <row r="48" spans="1:27" ht="9.9499999999999993" customHeight="1" thickTop="1">
      <c r="A48" s="15"/>
      <c r="B48" s="30"/>
      <c r="C48" s="31"/>
      <c r="D48" s="31"/>
      <c r="E48" s="8"/>
      <c r="F48" s="70"/>
      <c r="G48" s="70"/>
      <c r="H48" s="85"/>
      <c r="I48" s="86"/>
      <c r="J48" s="86"/>
      <c r="K48" s="15"/>
      <c r="X48" s="84"/>
    </row>
    <row r="49" spans="1:21" ht="15" customHeight="1">
      <c r="A49" s="15"/>
      <c r="B49" s="578" t="s">
        <v>50</v>
      </c>
      <c r="C49" s="579"/>
      <c r="D49" s="579"/>
      <c r="E49" s="580"/>
      <c r="F49" s="375" t="s">
        <v>21</v>
      </c>
      <c r="G49" s="553"/>
      <c r="H49" s="87"/>
      <c r="I49" s="375" t="s">
        <v>22</v>
      </c>
      <c r="J49" s="553"/>
      <c r="K49" s="15"/>
      <c r="R49" s="88"/>
      <c r="S49" s="88"/>
      <c r="T49" s="88"/>
      <c r="U49" s="88"/>
    </row>
    <row r="50" spans="1:21" ht="16.5" customHeight="1">
      <c r="A50" s="15"/>
      <c r="B50" s="558" t="s">
        <v>52</v>
      </c>
      <c r="C50" s="559"/>
      <c r="D50" s="559"/>
      <c r="E50" s="560"/>
      <c r="F50" s="89">
        <v>2019</v>
      </c>
      <c r="G50" s="89">
        <v>2020</v>
      </c>
      <c r="H50" s="609">
        <v>2</v>
      </c>
      <c r="I50" s="90">
        <v>2019</v>
      </c>
      <c r="J50" s="90">
        <v>2020</v>
      </c>
      <c r="K50" s="15"/>
      <c r="M50" s="396"/>
      <c r="N50" s="396"/>
      <c r="O50" s="88"/>
      <c r="P50" s="396"/>
      <c r="Q50" s="396"/>
    </row>
    <row r="51" spans="1:21" ht="15" customHeight="1">
      <c r="A51" s="15"/>
      <c r="B51" s="90">
        <v>2019</v>
      </c>
      <c r="C51" s="574" t="s">
        <v>49</v>
      </c>
      <c r="D51" s="575"/>
      <c r="E51" s="90">
        <v>2020</v>
      </c>
      <c r="F51" s="91">
        <f>SUM(F52:F57)</f>
        <v>162.50313175845309</v>
      </c>
      <c r="G51" s="91">
        <f>SUM(G52:G57)</f>
        <v>238.04944041984939</v>
      </c>
      <c r="H51" s="610"/>
      <c r="I51" s="91">
        <f>SUM(I52:I57)</f>
        <v>172.45342462053395</v>
      </c>
      <c r="J51" s="91">
        <f>SUM(J52:J57)</f>
        <v>250.71344951704316</v>
      </c>
      <c r="K51" s="15"/>
      <c r="M51" s="34"/>
      <c r="N51" s="34"/>
      <c r="P51" s="34"/>
      <c r="Q51" s="34"/>
    </row>
    <row r="52" spans="1:21">
      <c r="A52" s="15"/>
      <c r="B52" s="92">
        <v>0</v>
      </c>
      <c r="C52" s="380" t="s">
        <v>37</v>
      </c>
      <c r="D52" s="603"/>
      <c r="E52" s="93">
        <v>0</v>
      </c>
      <c r="F52" s="94">
        <f>IF(AND($F$43&lt;=H52,$F$43&gt;0),($F$43-0)*$B$52,IF($F$43&gt;H52,0))</f>
        <v>0</v>
      </c>
      <c r="G52" s="94">
        <f>IF(AND($F$43&lt;=H52,$F$43&gt;0),($F$43-0)*$E$52,IF($F$43&gt;H52,0))</f>
        <v>0</v>
      </c>
      <c r="H52" s="95">
        <v>95</v>
      </c>
      <c r="I52" s="94">
        <f>IF(AND($I$43&lt;=H52,$I$43&gt;0),($I$43-0)*$B$52,IF($I$43&gt;H52,0))</f>
        <v>0</v>
      </c>
      <c r="J52" s="94">
        <f>IF(AND($I$43&lt;=H52,$I$43&gt;0),($I$43-0)*$E$52,IF($I$43&gt;H52,0))</f>
        <v>0</v>
      </c>
      <c r="K52" s="15"/>
      <c r="M52" s="78"/>
      <c r="N52" s="78"/>
      <c r="O52" s="34"/>
      <c r="P52" s="78"/>
      <c r="Q52" s="78"/>
    </row>
    <row r="53" spans="1:21">
      <c r="A53" s="15"/>
      <c r="B53" s="96">
        <v>0</v>
      </c>
      <c r="C53" s="604" t="s">
        <v>38</v>
      </c>
      <c r="D53" s="605"/>
      <c r="E53" s="97">
        <v>0.7</v>
      </c>
      <c r="F53" s="98">
        <f>IF(AND($F$43&lt;=H53,$F$43&gt;0),($F$43-0)*$B$53,IF($F$43&gt;H53,$B$53*(H53-H52)))</f>
        <v>0</v>
      </c>
      <c r="G53" s="98">
        <f>IF(AND($F$43&lt;=H53,$F$43&gt;H52),($F$43-H52)*$E$53,IF($F$43&gt;H53,$E$53*(H53-H52)))</f>
        <v>17.5</v>
      </c>
      <c r="H53" s="99">
        <v>120</v>
      </c>
      <c r="I53" s="98">
        <f>IF(AND($I$43&lt;=H53,$I$43&gt;0),($I$43-0)*$B$53,IF($I$43&gt;H53,$B$53*(H53-H52)))</f>
        <v>0</v>
      </c>
      <c r="J53" s="98">
        <f>IF(AND($I$43&lt;=H53,$I$43&gt;H52),($I$43-H52)*$E$53,IF($I$43&gt;H53,$E$53*(H53-H52)))</f>
        <v>17.5</v>
      </c>
      <c r="K53" s="15"/>
      <c r="M53" s="78"/>
      <c r="N53" s="78"/>
      <c r="O53" s="34"/>
      <c r="P53" s="78"/>
      <c r="Q53" s="78"/>
    </row>
    <row r="54" spans="1:21">
      <c r="A54" s="15"/>
      <c r="B54" s="96">
        <v>0.55000000000000004</v>
      </c>
      <c r="C54" s="604" t="s">
        <v>39</v>
      </c>
      <c r="D54" s="605"/>
      <c r="E54" s="97">
        <v>0.85</v>
      </c>
      <c r="F54" s="98">
        <f>IF(AND($F$43&lt;=H54,$F$43&gt;H53),($F$43-H53)*$B$54,IF($F$43&gt;H54,$B$54*(H54-H53)))</f>
        <v>11</v>
      </c>
      <c r="G54" s="98">
        <f>IF(AND($F$43&lt;=H54,$F$43&gt;H53),($F$43-H53)*$E$54,IF($F$43&gt;H54,$E$54*(H54-H53)))</f>
        <v>17</v>
      </c>
      <c r="H54" s="99">
        <v>140</v>
      </c>
      <c r="I54" s="98">
        <f>IF(AND($I$43&lt;=H54,$I$43&gt;H53),($I$43-H53)*$B$54,IF($I$43&gt;H54,$B$54*(H54-H53)))</f>
        <v>11</v>
      </c>
      <c r="J54" s="98">
        <f>IF(AND($I$43&lt;=H54,$I$43&gt;H53),($I$43-H53)*$E$54,IF($I$43&gt;H54,$E$54*(H54-H53)))</f>
        <v>17</v>
      </c>
      <c r="K54" s="15"/>
      <c r="M54" s="78"/>
      <c r="N54" s="78"/>
      <c r="O54" s="34"/>
      <c r="P54" s="78"/>
      <c r="Q54" s="78"/>
    </row>
    <row r="55" spans="1:21">
      <c r="A55" s="15"/>
      <c r="B55" s="96">
        <v>0.65</v>
      </c>
      <c r="C55" s="604" t="s">
        <v>40</v>
      </c>
      <c r="D55" s="605"/>
      <c r="E55" s="97">
        <v>1</v>
      </c>
      <c r="F55" s="98">
        <f>IF(AND($F$43&lt;=H55,$F$43&gt;H54),($F$43-H54)*$B$55,IF($F$43&gt;H55,$B$55*(H55-H54)))</f>
        <v>13</v>
      </c>
      <c r="G55" s="98">
        <f>IF(AND($F$43&lt;=H55,$F$43&gt;H54),($F$43-H54)*$E$55,IF($F$43&gt;H55,$E$55*(H55-H54)))</f>
        <v>20</v>
      </c>
      <c r="H55" s="99">
        <v>160</v>
      </c>
      <c r="I55" s="98">
        <f>IF(AND($I$43&lt;=H55,$I$43&gt;H54),($I$43-H54)*$B$55,IF($I$43&gt;H55,$B$55*(H55-H54)))</f>
        <v>13</v>
      </c>
      <c r="J55" s="98">
        <f>IF(AND($I$43&lt;=H55,$I$43&gt;H54),($I$43-H54)*$E$55,IF($I$43&gt;H55,$E$55*(H55-H54)))</f>
        <v>20</v>
      </c>
      <c r="K55" s="15"/>
      <c r="M55" s="78"/>
      <c r="N55" s="78"/>
      <c r="O55" s="34"/>
      <c r="P55" s="78"/>
      <c r="Q55" s="78"/>
    </row>
    <row r="56" spans="1:21">
      <c r="A56" s="15"/>
      <c r="B56" s="96">
        <v>0.8</v>
      </c>
      <c r="C56" s="604" t="s">
        <v>41</v>
      </c>
      <c r="D56" s="605"/>
      <c r="E56" s="97">
        <v>1.2</v>
      </c>
      <c r="F56" s="98">
        <f>IF(AND($F$43&lt;=H56,$F$43&gt;H55),($F$43-H55)*$B$56,IF($F$43&gt;H56,$B$56*(H56-H55)))</f>
        <v>32</v>
      </c>
      <c r="G56" s="98">
        <f>IF(AND($F$43&lt;=H56,$F$43&gt;H55),($F$43-H55)*$E$56,IF($F$43&gt;H56,$E$56*(H56-H55)))</f>
        <v>48</v>
      </c>
      <c r="H56" s="99">
        <v>200</v>
      </c>
      <c r="I56" s="98">
        <f>IF(AND($I$43&lt;=H56,$I$43&gt;H55),($I$43-H55)*$B$56,IF($I$43&gt;H56,$B$56*(H56-H55)))</f>
        <v>32</v>
      </c>
      <c r="J56" s="98">
        <f>IF(AND($I$43&lt;=H56,$I$43&gt;H55),($I$43-H55)*$E$56,IF($I$43&gt;H56,$E$56*(H56-H55)))</f>
        <v>48</v>
      </c>
      <c r="K56" s="15"/>
      <c r="M56" s="78"/>
      <c r="N56" s="78"/>
      <c r="O56" s="34"/>
      <c r="P56" s="78"/>
      <c r="Q56" s="78"/>
      <c r="R56" s="73"/>
      <c r="S56" s="73"/>
    </row>
    <row r="57" spans="1:21">
      <c r="A57" s="15"/>
      <c r="B57" s="100">
        <v>1.1000000000000001</v>
      </c>
      <c r="C57" s="572" t="s">
        <v>42</v>
      </c>
      <c r="D57" s="573"/>
      <c r="E57" s="101">
        <v>1.4</v>
      </c>
      <c r="F57" s="113">
        <f>IF(AND($F$43&lt;=H57,$F$43&gt;H56),($F$43-H56)*$B$57,IF($F$43&gt;H57,"OUTSIDE"))</f>
        <v>106.50313175845311</v>
      </c>
      <c r="G57" s="113">
        <f>IF(AND($F$43&lt;=H57,$F$43&gt;H56),($F$43-H56)*$E$57,IF($F$43&gt;H57,"OUTSIDE"))</f>
        <v>135.54944041984939</v>
      </c>
      <c r="H57" s="103">
        <v>499</v>
      </c>
      <c r="I57" s="113">
        <f>IF(AND($I$43&lt;=H57,$I$43&gt;H56),($I$43-H56)*$B$57,IF($I$43&gt;H57,"OUTSIDE"))</f>
        <v>116.45342462053394</v>
      </c>
      <c r="J57" s="113">
        <f>IF(AND($I$43&lt;=H57,$I$43&gt;H56),($I$43-H56)*$E$57,IF($I$43&gt;H57,"OUTSIDE"))</f>
        <v>148.21344951704316</v>
      </c>
      <c r="K57" s="15"/>
      <c r="M57" s="78"/>
      <c r="N57" s="78"/>
      <c r="O57" s="34"/>
      <c r="P57" s="78"/>
      <c r="Q57" s="78"/>
    </row>
    <row r="58" spans="1:21" ht="8.1" customHeight="1">
      <c r="A58" s="15"/>
      <c r="B58" s="11"/>
      <c r="C58" s="11"/>
      <c r="D58" s="15"/>
      <c r="E58" s="14"/>
      <c r="F58" s="15"/>
      <c r="G58" s="15"/>
      <c r="H58" s="15"/>
      <c r="I58" s="15"/>
      <c r="J58" s="15"/>
      <c r="K58" s="15"/>
    </row>
    <row r="59" spans="1:21">
      <c r="A59" s="104"/>
      <c r="B59" s="105"/>
      <c r="C59" s="105"/>
      <c r="D59" s="104"/>
      <c r="E59" s="105"/>
      <c r="F59" s="104"/>
      <c r="G59" s="104"/>
      <c r="H59" s="106"/>
      <c r="I59" s="104"/>
      <c r="J59" s="104"/>
      <c r="K59" s="104"/>
      <c r="M59" s="107"/>
      <c r="N59" s="107"/>
      <c r="O59" s="108"/>
      <c r="P59" s="107"/>
      <c r="Q59" s="107"/>
    </row>
    <row r="60" spans="1:21">
      <c r="F60" s="561" t="s">
        <v>21</v>
      </c>
      <c r="G60" s="376"/>
      <c r="H60" s="87"/>
      <c r="I60" s="561" t="s">
        <v>22</v>
      </c>
      <c r="J60" s="376"/>
    </row>
    <row r="61" spans="1:21">
      <c r="B61" s="110"/>
      <c r="C61" s="111"/>
      <c r="D61" s="111"/>
      <c r="F61" s="90">
        <v>2019</v>
      </c>
      <c r="G61" s="90">
        <v>2020</v>
      </c>
      <c r="H61" s="88"/>
      <c r="I61" s="90">
        <v>2019</v>
      </c>
      <c r="J61" s="90">
        <v>2020</v>
      </c>
    </row>
    <row r="62" spans="1:21">
      <c r="B62" s="111"/>
      <c r="C62" s="111"/>
      <c r="D62" s="111"/>
      <c r="F62" s="91">
        <f>SUM(F63:F68)</f>
        <v>159.64200000000005</v>
      </c>
      <c r="G62" s="91">
        <f>SUM(G63:G68)</f>
        <v>234.40800000000004</v>
      </c>
      <c r="H62" s="16"/>
      <c r="I62" s="91">
        <f>SUM(I63:I68)</f>
        <v>168.01299999999998</v>
      </c>
      <c r="J62" s="91">
        <f>SUM(J63:J68)</f>
        <v>245.06199999999995</v>
      </c>
    </row>
    <row r="63" spans="1:21">
      <c r="F63" s="94">
        <f>IF(AND($F$20&lt;=H63,$F$20&gt;0),($F$20-0)*$B$52,IF($F$20&gt;H63,0))</f>
        <v>0</v>
      </c>
      <c r="G63" s="94">
        <f>IF(AND($F$20&lt;=H63,$F$20&gt;0),($F$20-0)*$E$52,IF($F$20&gt;H63,0))</f>
        <v>0</v>
      </c>
      <c r="H63" s="95">
        <v>95</v>
      </c>
      <c r="I63" s="94">
        <f>IF(AND($I$20&lt;=H63,$I$20&gt;0),($I$20-0)*$B$52,IF($I$20&gt;H63,0))</f>
        <v>0</v>
      </c>
      <c r="J63" s="94">
        <f>IF(AND($I$20&lt;=H63,$I$20&gt;0),($I$20-0)*$E$52,IF($I$20&gt;H63,0))</f>
        <v>0</v>
      </c>
    </row>
    <row r="64" spans="1:21">
      <c r="F64" s="98">
        <f>IF(AND($F$20&lt;=H64,$F$20&gt;0),($F$20-0)*$B$53,IF($F$20&gt;H64,$B$53*(H64-H63)))</f>
        <v>0</v>
      </c>
      <c r="G64" s="98">
        <f>IF(AND($F$20&lt;=H64,$F$20&gt;H63),($F$20-H63)*$E$53,IF($F$20&gt;H64,$E$53*(H64-H63)))</f>
        <v>17.5</v>
      </c>
      <c r="H64" s="99">
        <v>120</v>
      </c>
      <c r="I64" s="98">
        <f>IF(AND($I$20&lt;=H64,$I$20&gt;0),($I$20-0)*$B$53,IF($I$20&gt;H64,$B$53*(H64-H63)))</f>
        <v>0</v>
      </c>
      <c r="J64" s="98">
        <f>IF(AND($I$20&lt;=H64,$I$20&gt;H63),($I$20-H63)*$E$53,IF($I$20&gt;H64,$E$53*(H64-H63)))</f>
        <v>17.5</v>
      </c>
    </row>
    <row r="65" spans="6:10">
      <c r="F65" s="98">
        <f>IF(AND($F$20&lt;=H65,$F$20&gt;H64),($F$20-H64)*$B$54,IF($F$20&gt;H65,$B$54*(H65-H64)))</f>
        <v>11</v>
      </c>
      <c r="G65" s="98">
        <f>IF(AND($F$20&lt;=H65,$F$20&gt;H64),($F$20-H64)*$E$54,IF($F$20&gt;H65,$E$54*(H65-H64)))</f>
        <v>17</v>
      </c>
      <c r="H65" s="99">
        <v>140</v>
      </c>
      <c r="I65" s="98">
        <f>IF(AND($I$20&lt;=H65,$I$20&gt;H64),($I$20-H64)*$B$54,IF($I$20&gt;H65,$B$54*(H65-H64)))</f>
        <v>11</v>
      </c>
      <c r="J65" s="98">
        <f>IF(AND($I$20&lt;=H65,$I$20&gt;H64),($I$20-H64)*$E$54,IF($I$20&gt;H65,$E$54*(H65-H64)))</f>
        <v>17</v>
      </c>
    </row>
    <row r="66" spans="6:10">
      <c r="F66" s="98">
        <f>IF(AND($F$20&lt;=H66,$F$20&gt;H65),($F$20-H65)*$B$55,IF($F$20&gt;H66,$B$55*(H66-H65)))</f>
        <v>13</v>
      </c>
      <c r="G66" s="98">
        <f>IF(AND($F$20&lt;=H66,$F$20&gt;H65),($F$20-H65)*$E$55,IF($F$20&gt;H66,$E$55*(H66-H65)))</f>
        <v>20</v>
      </c>
      <c r="H66" s="99">
        <v>160</v>
      </c>
      <c r="I66" s="98">
        <f>IF(AND($I$20&lt;=H66,$I$20&gt;H65),($I$20-H65)*$B$55,IF($I$20&gt;H66,$B$55*(H66-H65)))</f>
        <v>13</v>
      </c>
      <c r="J66" s="98">
        <f>IF(AND($I$20&lt;=H66,$I$20&gt;H65),($I$20-H65)*$E$55,IF($I$20&gt;H66,$E$55*(H66-H65)))</f>
        <v>20</v>
      </c>
    </row>
    <row r="67" spans="6:10">
      <c r="F67" s="112">
        <f>IF(AND($F$20&lt;=H67,$F$20&gt;H66),($F$20-H66)*$B$56,IF($F$20&gt;H67,$B$56*(H67-H66)))</f>
        <v>32</v>
      </c>
      <c r="G67" s="112">
        <f>IF(AND($F$20&lt;=H67,$F$20&gt;H66),($F$20-H66)*$E$56,IF($F$20&gt;H67,$E$56*(H67-H66)))</f>
        <v>48</v>
      </c>
      <c r="H67" s="99">
        <v>200</v>
      </c>
      <c r="I67" s="98">
        <f>IF(AND($I$20&lt;=H67,$I$20&gt;H66),($I$20-H66)*$B$56,IF($I$20&gt;H67,$B$56*(H67-H66)))</f>
        <v>32</v>
      </c>
      <c r="J67" s="98">
        <f>IF(AND($I$20&lt;=H67,$I$20&gt;H66),($I$20-H66)*$E$56,IF($I$20&gt;H67,$E$56*(H67-H66)))</f>
        <v>48</v>
      </c>
    </row>
    <row r="68" spans="6:10">
      <c r="F68" s="113">
        <f>IF(AND($F$20&lt;=H68,$F$20&gt;H67),($F$20-H67)*$B$57,IF($F$20&gt;H68,"OUTSIDE"))</f>
        <v>103.64200000000004</v>
      </c>
      <c r="G68" s="113">
        <f>IF(AND($F$20&lt;=H68,$F$20&gt;H67),($F$20-H67)*$E$57,IF($F$20&gt;H68,"OUTSIDE"))</f>
        <v>131.90800000000004</v>
      </c>
      <c r="H68" s="103">
        <v>499</v>
      </c>
      <c r="I68" s="102">
        <f>IF(AND($I$20&lt;=H68,$I$20&gt;H67),($I$20-H67)*$B$57,IF($I$20&gt;H68,"OUTSIDE"))</f>
        <v>112.01299999999999</v>
      </c>
      <c r="J68" s="102">
        <f>IF(AND($I$20&lt;=H68,$I$20&gt;H67),($I$20-H67)*$E$57,IF($I$20&gt;H68,"OUTSIDE"))</f>
        <v>142.56199999999995</v>
      </c>
    </row>
  </sheetData>
  <sheetProtection sheet="1" objects="1" scenarios="1"/>
  <mergeCells count="67">
    <mergeCell ref="M50:N50"/>
    <mergeCell ref="P50:Q50"/>
    <mergeCell ref="H50:H51"/>
    <mergeCell ref="X22:Y22"/>
    <mergeCell ref="Z22:AA22"/>
    <mergeCell ref="I29:J29"/>
    <mergeCell ref="I31:J31"/>
    <mergeCell ref="I40:J40"/>
    <mergeCell ref="I43:J43"/>
    <mergeCell ref="I33:J33"/>
    <mergeCell ref="I35:J35"/>
    <mergeCell ref="I37:J37"/>
    <mergeCell ref="C43:D43"/>
    <mergeCell ref="C45:D45"/>
    <mergeCell ref="C47:D47"/>
    <mergeCell ref="C20:D20"/>
    <mergeCell ref="C23:D23"/>
    <mergeCell ref="C25:D25"/>
    <mergeCell ref="C52:D52"/>
    <mergeCell ref="C53:D53"/>
    <mergeCell ref="C54:D54"/>
    <mergeCell ref="C55:D55"/>
    <mergeCell ref="C56:D56"/>
    <mergeCell ref="C3:F3"/>
    <mergeCell ref="C5:F5"/>
    <mergeCell ref="C29:D29"/>
    <mergeCell ref="C31:D31"/>
    <mergeCell ref="C33:D33"/>
    <mergeCell ref="C7:D7"/>
    <mergeCell ref="C10:D10"/>
    <mergeCell ref="C27:D27"/>
    <mergeCell ref="C8:G8"/>
    <mergeCell ref="C11:G11"/>
    <mergeCell ref="F21:G21"/>
    <mergeCell ref="I18:J18"/>
    <mergeCell ref="I20:J20"/>
    <mergeCell ref="I25:J25"/>
    <mergeCell ref="I27:J27"/>
    <mergeCell ref="I60:J60"/>
    <mergeCell ref="I21:J21"/>
    <mergeCell ref="F49:G49"/>
    <mergeCell ref="I49:J49"/>
    <mergeCell ref="G23:I23"/>
    <mergeCell ref="I45:J45"/>
    <mergeCell ref="I47:J47"/>
    <mergeCell ref="F25:G25"/>
    <mergeCell ref="F27:G27"/>
    <mergeCell ref="F29:G29"/>
    <mergeCell ref="F33:G33"/>
    <mergeCell ref="F35:G35"/>
    <mergeCell ref="F37:G37"/>
    <mergeCell ref="B50:E50"/>
    <mergeCell ref="F60:G60"/>
    <mergeCell ref="F18:G18"/>
    <mergeCell ref="F20:G20"/>
    <mergeCell ref="F40:G40"/>
    <mergeCell ref="F43:G43"/>
    <mergeCell ref="F45:G45"/>
    <mergeCell ref="C40:D40"/>
    <mergeCell ref="C41:D41"/>
    <mergeCell ref="C38:D38"/>
    <mergeCell ref="C35:D35"/>
    <mergeCell ref="C37:D37"/>
    <mergeCell ref="C57:D57"/>
    <mergeCell ref="C51:D51"/>
    <mergeCell ref="F47:G47"/>
    <mergeCell ref="B49:E49"/>
  </mergeCells>
  <pageMargins left="0.59055118110236227" right="0.59055118110236227" top="1.2795275590551183" bottom="1.2795275590551183" header="0.51181102362204722" footer="0.5118110236220472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ACTUAL</vt:lpstr>
      <vt:lpstr>ACTUAL (3)</vt:lpstr>
      <vt:lpstr>ACTUAL (2)</vt:lpstr>
      <vt:lpstr>PRUEBA</vt:lpstr>
      <vt:lpstr>ACTUAL!Área_de_impresión</vt:lpstr>
      <vt:lpstr>'ACTUAL (2)'!Área_de_impresión</vt:lpstr>
      <vt:lpstr>'ACTUAL (3)'!Área_de_impresión</vt:lpstr>
      <vt:lpstr>PRUEBA!Área_de_impresión</vt:lpstr>
    </vt:vector>
  </TitlesOfParts>
  <Company>Enginyeria i Arquitectura La Salle - URL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2019-12-15T11:58:17Z</cp:lastPrinted>
  <dcterms:created xsi:type="dcterms:W3CDTF">2019-11-01T09:51:40Z</dcterms:created>
  <dcterms:modified xsi:type="dcterms:W3CDTF">2020-01-02T14:12:29Z</dcterms:modified>
</cp:coreProperties>
</file>